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starostka\Desktop\"/>
    </mc:Choice>
  </mc:AlternateContent>
  <xr:revisionPtr revIDLastSave="0" documentId="8_{863A95DE-64B2-4596-A91E-ADA59852C48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kapitulace stavby" sheetId="1" r:id="rId1"/>
    <sheet name="01 - Stavební rozpočet" sheetId="2" r:id="rId2"/>
  </sheets>
  <definedNames>
    <definedName name="_xlnm._FilterDatabase" localSheetId="1" hidden="1">'01 - Stavební rozpočet'!$C$131:$K$216</definedName>
    <definedName name="_xlnm.Print_Titles" localSheetId="1">'01 - Stavební rozpočet'!$131:$131</definedName>
    <definedName name="_xlnm.Print_Titles" localSheetId="0">'Rekapitulace stavby'!$92:$92</definedName>
    <definedName name="_xlnm.Print_Area" localSheetId="1">'01 - Stavební rozpočet'!$C$4:$J$76,'01 - Stavební rozpočet'!$C$82:$J$113,'01 - Stavební rozpočet'!$C$119:$K$216</definedName>
    <definedName name="_xlnm.Print_Area" localSheetId="0">'Rekapitulace stavby'!$D$4:$AO$76,'Rekapitulace stavby'!$C$82:$AQ$96</definedName>
  </definedNames>
  <calcPr calcId="191029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216" i="2"/>
  <c r="BH216" i="2"/>
  <c r="BG216" i="2"/>
  <c r="BF216" i="2"/>
  <c r="T216" i="2"/>
  <c r="T215" i="2" s="1"/>
  <c r="R216" i="2"/>
  <c r="R215" i="2" s="1"/>
  <c r="P216" i="2"/>
  <c r="P215" i="2" s="1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5" i="2"/>
  <c r="BH205" i="2"/>
  <c r="BG205" i="2"/>
  <c r="BF205" i="2"/>
  <c r="T205" i="2"/>
  <c r="R205" i="2"/>
  <c r="P205" i="2"/>
  <c r="BI204" i="2"/>
  <c r="BH204" i="2"/>
  <c r="BG204" i="2"/>
  <c r="BF204" i="2"/>
  <c r="T204" i="2"/>
  <c r="R204" i="2"/>
  <c r="P204" i="2"/>
  <c r="BI203" i="2"/>
  <c r="BH203" i="2"/>
  <c r="BG203" i="2"/>
  <c r="BF203" i="2"/>
  <c r="T203" i="2"/>
  <c r="R203" i="2"/>
  <c r="P203" i="2"/>
  <c r="BI202" i="2"/>
  <c r="BH202" i="2"/>
  <c r="BG202" i="2"/>
  <c r="BF202" i="2"/>
  <c r="T202" i="2"/>
  <c r="R202" i="2"/>
  <c r="P202" i="2"/>
  <c r="BI200" i="2"/>
  <c r="BH200" i="2"/>
  <c r="BG200" i="2"/>
  <c r="BF200" i="2"/>
  <c r="T200" i="2"/>
  <c r="T199" i="2" s="1"/>
  <c r="R200" i="2"/>
  <c r="R199" i="2" s="1"/>
  <c r="P200" i="2"/>
  <c r="P199" i="2" s="1"/>
  <c r="BI197" i="2"/>
  <c r="BH197" i="2"/>
  <c r="BG197" i="2"/>
  <c r="BF197" i="2"/>
  <c r="T197" i="2"/>
  <c r="T196" i="2" s="1"/>
  <c r="R197" i="2"/>
  <c r="R196" i="2" s="1"/>
  <c r="P197" i="2"/>
  <c r="P196" i="2"/>
  <c r="BI195" i="2"/>
  <c r="BH195" i="2"/>
  <c r="BG195" i="2"/>
  <c r="BF195" i="2"/>
  <c r="T195" i="2"/>
  <c r="R195" i="2"/>
  <c r="P195" i="2"/>
  <c r="BI194" i="2"/>
  <c r="BH194" i="2"/>
  <c r="BG194" i="2"/>
  <c r="BF194" i="2"/>
  <c r="T194" i="2"/>
  <c r="R194" i="2"/>
  <c r="P194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6" i="2"/>
  <c r="BH186" i="2"/>
  <c r="BG186" i="2"/>
  <c r="BF186" i="2"/>
  <c r="T186" i="2"/>
  <c r="R186" i="2"/>
  <c r="P186" i="2"/>
  <c r="BI184" i="2"/>
  <c r="BH184" i="2"/>
  <c r="BG184" i="2"/>
  <c r="BF184" i="2"/>
  <c r="T184" i="2"/>
  <c r="R184" i="2"/>
  <c r="P184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7" i="2"/>
  <c r="BH177" i="2"/>
  <c r="BG177" i="2"/>
  <c r="BF177" i="2"/>
  <c r="T177" i="2"/>
  <c r="R177" i="2"/>
  <c r="P177" i="2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3" i="2"/>
  <c r="BH163" i="2"/>
  <c r="BG163" i="2"/>
  <c r="BF163" i="2"/>
  <c r="T163" i="2"/>
  <c r="R163" i="2"/>
  <c r="P163" i="2"/>
  <c r="BI162" i="2"/>
  <c r="BH162" i="2"/>
  <c r="BG162" i="2"/>
  <c r="BF162" i="2"/>
  <c r="T162" i="2"/>
  <c r="R162" i="2"/>
  <c r="P162" i="2"/>
  <c r="BI160" i="2"/>
  <c r="BH160" i="2"/>
  <c r="BG160" i="2"/>
  <c r="BF160" i="2"/>
  <c r="T160" i="2"/>
  <c r="R160" i="2"/>
  <c r="P160" i="2"/>
  <c r="BI159" i="2"/>
  <c r="BH159" i="2"/>
  <c r="BG159" i="2"/>
  <c r="BF159" i="2"/>
  <c r="T159" i="2"/>
  <c r="R159" i="2"/>
  <c r="P159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F126" i="2"/>
  <c r="E124" i="2"/>
  <c r="F89" i="2"/>
  <c r="E87" i="2"/>
  <c r="J24" i="2"/>
  <c r="E24" i="2"/>
  <c r="J129" i="2"/>
  <c r="J23" i="2"/>
  <c r="J21" i="2"/>
  <c r="E21" i="2"/>
  <c r="J128" i="2" s="1"/>
  <c r="J20" i="2"/>
  <c r="J18" i="2"/>
  <c r="E18" i="2"/>
  <c r="F129" i="2"/>
  <c r="J17" i="2"/>
  <c r="J15" i="2"/>
  <c r="E15" i="2"/>
  <c r="F128" i="2" s="1"/>
  <c r="J14" i="2"/>
  <c r="J12" i="2"/>
  <c r="J126" i="2"/>
  <c r="E7" i="2"/>
  <c r="E122" i="2" s="1"/>
  <c r="L90" i="1"/>
  <c r="AM90" i="1"/>
  <c r="AM89" i="1"/>
  <c r="L89" i="1"/>
  <c r="AM87" i="1"/>
  <c r="L87" i="1"/>
  <c r="L85" i="1"/>
  <c r="L84" i="1"/>
  <c r="J216" i="2"/>
  <c r="BK214" i="2"/>
  <c r="BK211" i="2"/>
  <c r="J207" i="2"/>
  <c r="J206" i="2"/>
  <c r="BK205" i="2"/>
  <c r="BK197" i="2"/>
  <c r="BK194" i="2"/>
  <c r="J192" i="2"/>
  <c r="BK190" i="2"/>
  <c r="BK189" i="2"/>
  <c r="J188" i="2"/>
  <c r="J187" i="2"/>
  <c r="BK184" i="2"/>
  <c r="J183" i="2"/>
  <c r="J182" i="2"/>
  <c r="BK181" i="2"/>
  <c r="BK178" i="2"/>
  <c r="BK177" i="2"/>
  <c r="BK174" i="2"/>
  <c r="BK173" i="2"/>
  <c r="BK170" i="2"/>
  <c r="BK169" i="2"/>
  <c r="J167" i="2"/>
  <c r="J166" i="2"/>
  <c r="BK165" i="2"/>
  <c r="BK163" i="2"/>
  <c r="J162" i="2"/>
  <c r="BK159" i="2"/>
  <c r="BK157" i="2"/>
  <c r="J154" i="2"/>
  <c r="BK150" i="2"/>
  <c r="J149" i="2"/>
  <c r="J148" i="2"/>
  <c r="J147" i="2"/>
  <c r="BK145" i="2"/>
  <c r="BK142" i="2"/>
  <c r="J139" i="2"/>
  <c r="BK137" i="2"/>
  <c r="J214" i="2"/>
  <c r="BK213" i="2"/>
  <c r="J211" i="2"/>
  <c r="BK210" i="2"/>
  <c r="BK207" i="2"/>
  <c r="J205" i="2"/>
  <c r="BK204" i="2"/>
  <c r="J203" i="2"/>
  <c r="J202" i="2"/>
  <c r="BK200" i="2"/>
  <c r="J195" i="2"/>
  <c r="BK192" i="2"/>
  <c r="BK188" i="2"/>
  <c r="BK183" i="2"/>
  <c r="J179" i="2"/>
  <c r="J178" i="2"/>
  <c r="BK176" i="2"/>
  <c r="J175" i="2"/>
  <c r="J174" i="2"/>
  <c r="J173" i="2"/>
  <c r="J172" i="2"/>
  <c r="J170" i="2"/>
  <c r="J168" i="2"/>
  <c r="BK167" i="2"/>
  <c r="J160" i="2"/>
  <c r="J159" i="2"/>
  <c r="J158" i="2"/>
  <c r="BK155" i="2"/>
  <c r="J153" i="2"/>
  <c r="BK152" i="2"/>
  <c r="J151" i="2"/>
  <c r="BK148" i="2"/>
  <c r="J144" i="2"/>
  <c r="BK140" i="2"/>
  <c r="BK138" i="2"/>
  <c r="J137" i="2"/>
  <c r="J136" i="2"/>
  <c r="BK135" i="2"/>
  <c r="BK216" i="2"/>
  <c r="J213" i="2"/>
  <c r="J210" i="2"/>
  <c r="BK206" i="2"/>
  <c r="J204" i="2"/>
  <c r="BK203" i="2"/>
  <c r="BK202" i="2"/>
  <c r="J200" i="2"/>
  <c r="J197" i="2"/>
  <c r="BK195" i="2"/>
  <c r="J194" i="2"/>
  <c r="J191" i="2"/>
  <c r="J190" i="2"/>
  <c r="BK186" i="2"/>
  <c r="BK182" i="2"/>
  <c r="J181" i="2"/>
  <c r="BK179" i="2"/>
  <c r="J177" i="2"/>
  <c r="BK172" i="2"/>
  <c r="J171" i="2"/>
  <c r="BK154" i="2"/>
  <c r="J152" i="2"/>
  <c r="BK151" i="2"/>
  <c r="BK149" i="2"/>
  <c r="BK146" i="2"/>
  <c r="BK143" i="2"/>
  <c r="J142" i="2"/>
  <c r="BK141" i="2"/>
  <c r="J138" i="2"/>
  <c r="J135" i="2"/>
  <c r="AS94" i="1"/>
  <c r="BK191" i="2"/>
  <c r="J189" i="2"/>
  <c r="BK187" i="2"/>
  <c r="J186" i="2"/>
  <c r="J184" i="2"/>
  <c r="J176" i="2"/>
  <c r="BK175" i="2"/>
  <c r="BK171" i="2"/>
  <c r="J169" i="2"/>
  <c r="BK168" i="2"/>
  <c r="BK166" i="2"/>
  <c r="J165" i="2"/>
  <c r="J163" i="2"/>
  <c r="BK162" i="2"/>
  <c r="BK160" i="2"/>
  <c r="BK158" i="2"/>
  <c r="J157" i="2"/>
  <c r="J155" i="2"/>
  <c r="BK153" i="2"/>
  <c r="J150" i="2"/>
  <c r="BK147" i="2"/>
  <c r="J146" i="2"/>
  <c r="J145" i="2"/>
  <c r="BK144" i="2"/>
  <c r="J143" i="2"/>
  <c r="J141" i="2"/>
  <c r="J140" i="2"/>
  <c r="BK139" i="2"/>
  <c r="BK136" i="2"/>
  <c r="T134" i="2" l="1"/>
  <c r="R156" i="2"/>
  <c r="P161" i="2"/>
  <c r="T161" i="2"/>
  <c r="R164" i="2"/>
  <c r="BK185" i="2"/>
  <c r="J185" i="2" s="1"/>
  <c r="J103" i="2" s="1"/>
  <c r="P134" i="2"/>
  <c r="BK156" i="2"/>
  <c r="J156" i="2" s="1"/>
  <c r="J99" i="2" s="1"/>
  <c r="T156" i="2"/>
  <c r="R161" i="2"/>
  <c r="P164" i="2"/>
  <c r="BK180" i="2"/>
  <c r="J180" i="2" s="1"/>
  <c r="J102" i="2" s="1"/>
  <c r="R180" i="2"/>
  <c r="P185" i="2"/>
  <c r="T185" i="2"/>
  <c r="P193" i="2"/>
  <c r="R193" i="2"/>
  <c r="BK201" i="2"/>
  <c r="J201" i="2" s="1"/>
  <c r="J108" i="2" s="1"/>
  <c r="T201" i="2"/>
  <c r="T198" i="2"/>
  <c r="P209" i="2"/>
  <c r="T209" i="2"/>
  <c r="BK134" i="2"/>
  <c r="R134" i="2"/>
  <c r="P156" i="2"/>
  <c r="BK161" i="2"/>
  <c r="J161" i="2" s="1"/>
  <c r="J100" i="2" s="1"/>
  <c r="BK164" i="2"/>
  <c r="J164" i="2"/>
  <c r="J101" i="2" s="1"/>
  <c r="T164" i="2"/>
  <c r="P180" i="2"/>
  <c r="T180" i="2"/>
  <c r="R185" i="2"/>
  <c r="BK193" i="2"/>
  <c r="J193" i="2"/>
  <c r="J104" i="2"/>
  <c r="T193" i="2"/>
  <c r="P201" i="2"/>
  <c r="P198" i="2" s="1"/>
  <c r="R201" i="2"/>
  <c r="R198" i="2"/>
  <c r="BK209" i="2"/>
  <c r="J209" i="2"/>
  <c r="J110" i="2"/>
  <c r="R209" i="2"/>
  <c r="BK212" i="2"/>
  <c r="J212" i="2" s="1"/>
  <c r="J111" i="2" s="1"/>
  <c r="P212" i="2"/>
  <c r="R212" i="2"/>
  <c r="T212" i="2"/>
  <c r="J91" i="2"/>
  <c r="BE137" i="2"/>
  <c r="BE148" i="2"/>
  <c r="BE151" i="2"/>
  <c r="BE154" i="2"/>
  <c r="BE157" i="2"/>
  <c r="BE159" i="2"/>
  <c r="BE162" i="2"/>
  <c r="BE163" i="2"/>
  <c r="BE165" i="2"/>
  <c r="BE167" i="2"/>
  <c r="BE169" i="2"/>
  <c r="BE172" i="2"/>
  <c r="BE176" i="2"/>
  <c r="BE177" i="2"/>
  <c r="BE179" i="2"/>
  <c r="BE181" i="2"/>
  <c r="BE182" i="2"/>
  <c r="BE192" i="2"/>
  <c r="J89" i="2"/>
  <c r="F92" i="2"/>
  <c r="BE136" i="2"/>
  <c r="BE139" i="2"/>
  <c r="BE144" i="2"/>
  <c r="BE153" i="2"/>
  <c r="BE173" i="2"/>
  <c r="BE174" i="2"/>
  <c r="BE183" i="2"/>
  <c r="BE187" i="2"/>
  <c r="BE188" i="2"/>
  <c r="BE191" i="2"/>
  <c r="BE194" i="2"/>
  <c r="BE200" i="2"/>
  <c r="BE202" i="2"/>
  <c r="BE203" i="2"/>
  <c r="BE205" i="2"/>
  <c r="BE207" i="2"/>
  <c r="BE210" i="2"/>
  <c r="BE211" i="2"/>
  <c r="BE214" i="2"/>
  <c r="E85" i="2"/>
  <c r="F91" i="2"/>
  <c r="BE141" i="2"/>
  <c r="BE142" i="2"/>
  <c r="BE145" i="2"/>
  <c r="BE146" i="2"/>
  <c r="BE149" i="2"/>
  <c r="BE150" i="2"/>
  <c r="BE166" i="2"/>
  <c r="BE186" i="2"/>
  <c r="BE189" i="2"/>
  <c r="BE190" i="2"/>
  <c r="BE195" i="2"/>
  <c r="BE197" i="2"/>
  <c r="BE206" i="2"/>
  <c r="BK196" i="2"/>
  <c r="J196" i="2"/>
  <c r="J105" i="2" s="1"/>
  <c r="BK199" i="2"/>
  <c r="J199" i="2"/>
  <c r="J107" i="2" s="1"/>
  <c r="J92" i="2"/>
  <c r="BE135" i="2"/>
  <c r="BE138" i="2"/>
  <c r="BE140" i="2"/>
  <c r="BE143" i="2"/>
  <c r="BE147" i="2"/>
  <c r="BE152" i="2"/>
  <c r="BE155" i="2"/>
  <c r="BE158" i="2"/>
  <c r="BE160" i="2"/>
  <c r="BE168" i="2"/>
  <c r="BE170" i="2"/>
  <c r="BE171" i="2"/>
  <c r="BE175" i="2"/>
  <c r="BE178" i="2"/>
  <c r="BE184" i="2"/>
  <c r="BE204" i="2"/>
  <c r="BE213" i="2"/>
  <c r="BE216" i="2"/>
  <c r="BK215" i="2"/>
  <c r="J215" i="2" s="1"/>
  <c r="J112" i="2" s="1"/>
  <c r="F35" i="2"/>
  <c r="BB95" i="1" s="1"/>
  <c r="BB94" i="1" s="1"/>
  <c r="AX94" i="1" s="1"/>
  <c r="J34" i="2"/>
  <c r="AW95" i="1"/>
  <c r="F37" i="2"/>
  <c r="BD95" i="1"/>
  <c r="BD94" i="1"/>
  <c r="W33" i="1" s="1"/>
  <c r="F34" i="2"/>
  <c r="BA95" i="1" s="1"/>
  <c r="BA94" i="1" s="1"/>
  <c r="W30" i="1" s="1"/>
  <c r="F36" i="2"/>
  <c r="BC95" i="1"/>
  <c r="BC94" i="1"/>
  <c r="W32" i="1" s="1"/>
  <c r="R208" i="2" l="1"/>
  <c r="R133" i="2"/>
  <c r="R132" i="2" s="1"/>
  <c r="T208" i="2"/>
  <c r="BK133" i="2"/>
  <c r="P208" i="2"/>
  <c r="P132" i="2" s="1"/>
  <c r="AU95" i="1" s="1"/>
  <c r="AU94" i="1" s="1"/>
  <c r="P133" i="2"/>
  <c r="T133" i="2"/>
  <c r="T132" i="2" s="1"/>
  <c r="J134" i="2"/>
  <c r="J98" i="2"/>
  <c r="BK198" i="2"/>
  <c r="J198" i="2" s="1"/>
  <c r="J106" i="2" s="1"/>
  <c r="BK208" i="2"/>
  <c r="J208" i="2"/>
  <c r="J109" i="2" s="1"/>
  <c r="AY94" i="1"/>
  <c r="W31" i="1"/>
  <c r="AW94" i="1"/>
  <c r="AK30" i="1" s="1"/>
  <c r="J33" i="2"/>
  <c r="AV95" i="1" s="1"/>
  <c r="AT95" i="1" s="1"/>
  <c r="F33" i="2"/>
  <c r="AZ95" i="1"/>
  <c r="AZ94" i="1"/>
  <c r="W29" i="1" s="1"/>
  <c r="BK132" i="2" l="1"/>
  <c r="J132" i="2" s="1"/>
  <c r="J96" i="2" s="1"/>
  <c r="J133" i="2"/>
  <c r="J97" i="2" s="1"/>
  <c r="AV94" i="1"/>
  <c r="AK29" i="1" s="1"/>
  <c r="J30" i="2" l="1"/>
  <c r="AG95" i="1" s="1"/>
  <c r="AG94" i="1" s="1"/>
  <c r="AT94" i="1"/>
  <c r="J39" i="2" l="1"/>
  <c r="AN95" i="1"/>
  <c r="AN94" i="1"/>
  <c r="AK26" i="1"/>
  <c r="AK35" i="1"/>
</calcChain>
</file>

<file path=xl/sharedStrings.xml><?xml version="1.0" encoding="utf-8"?>
<sst xmlns="http://schemas.openxmlformats.org/spreadsheetml/2006/main" count="1319" uniqueCount="428">
  <si>
    <t>Export Komplet</t>
  </si>
  <si>
    <t/>
  </si>
  <si>
    <t>2.0</t>
  </si>
  <si>
    <t>False</t>
  </si>
  <si>
    <t>{129c387f-a1e0-4e0a-aa0e-e7cb87c67f49}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</si>
  <si>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</si>
  <si>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</si>
  <si>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</si>
  <si>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</si>
  <si>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</si>
  <si>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</si>
  <si>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</si>
  <si>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</si>
  <si>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</si>
  <si>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2020-07-23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</si>
  <si>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</si>
  <si>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</si>
  <si>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MK Řisuty p.č.1474/1</t>
  </si>
  <si>
    <t>KSO:</t>
  </si>
  <si>
    <t>CC-CZ:</t>
  </si>
  <si>
    <t>Místo:</t>
  </si>
  <si>
    <t xml:space="preserve"> </t>
  </si>
  <si>
    <t>Datum:</t>
  </si>
  <si>
    <t>23. 7. 2020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</si>
  <si>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</si>
  <si>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</si>
  <si>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</si>
  <si>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</si>
  <si>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</si>
  <si>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</si>
  <si>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</si>
  <si>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</si>
  <si>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</si>
  <si>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</si>
  <si>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</si>
  <si>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</si>
  <si>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</si>
  <si>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</si>
  <si>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</si>
  <si>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</si>
  <si>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</si>
  <si>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</si>
  <si>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</si>
  <si>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</si>
  <si>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</si>
  <si>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</si>
  <si>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</si>
  <si>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</si>
  <si>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</si>
  <si>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</si>
  <si>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</si>
  <si>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</si>
  <si>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</si>
  <si>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</si>
  <si>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</si>
  <si>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</si>
  <si>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</si>
  <si>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</si>
  <si>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</si>
  <si>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</si>
  <si>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</si>
  <si>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</si>
  <si>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</si>
  <si>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</si>
  <si>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</si>
  <si>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</si>
  <si>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</si>
  <si>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</si>
  <si>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</si>
  <si>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</si>
  <si>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</si>
  <si>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</si>
  <si>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</si>
  <si>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</si>
  <si>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</si>
  <si>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</si>
  <si>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</si>
  <si>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</si>
  <si>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</si>
  <si>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Stavební rozpočet</t>
  </si>
  <si>
    <t>STA</t>
  </si>
  <si>
    <t>1</t>
  </si>
  <si>
    <t>{a8aeb14f-3632-453e-bb1d-4c9f2f5c4ae2}</t>
  </si>
  <si>
    <t>2</t>
  </si>
  <si>
    <t>KRYCÍ LIST SOUPISU PRACÍ</t>
  </si>
  <si>
    <t>Objekt:</t>
  </si>
  <si>
    <t>01 - Stavební rozpočet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</si>
  <si>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</si>
  <si>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</si>
  <si>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</si>
  <si>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</si>
  <si>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</si>
  <si>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</si>
  <si>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</si>
  <si>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Ostaní konstrukce poz.komunikací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</si>
  <si>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</si>
  <si>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</si>
  <si>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</si>
  <si>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</si>
  <si>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915 - Dopravní značení</t>
  </si>
  <si>
    <t xml:space="preserve">    998 - Přesun hmot</t>
  </si>
  <si>
    <t>PSV - Práce a dodávky PSV</t>
  </si>
  <si>
    <t xml:space="preserve">    711 - Izolace proti vodě, vlhkosti a plynům</t>
  </si>
  <si>
    <t xml:space="preserve">    741 - Elektroinstalace - silnoproud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</si>
  <si>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</si>
  <si>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</si>
  <si>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</si>
  <si>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</si>
  <si>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</si>
  <si>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</si>
  <si>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</si>
  <si>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</si>
  <si>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</si>
  <si>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</si>
  <si>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</si>
  <si>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</si>
  <si>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</si>
  <si>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</si>
  <si>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</si>
  <si>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</si>
  <si>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</si>
  <si>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</si>
  <si>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</si>
  <si>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</si>
  <si>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</si>
  <si>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</si>
  <si>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112101105</t>
  </si>
  <si>
    <t>Odstranění stromů listnatých průměru kmene do 1100 mm</t>
  </si>
  <si>
    <t>kus</t>
  </si>
  <si>
    <t>4</t>
  </si>
  <si>
    <t>-181907024</t>
  </si>
  <si>
    <t>112201105</t>
  </si>
  <si>
    <t>Odstranění pařezů D přes 900 mm</t>
  </si>
  <si>
    <t>1348710650</t>
  </si>
  <si>
    <t>3</t>
  </si>
  <si>
    <t>113106192</t>
  </si>
  <si>
    <t>Rozebrání vozovek ze silničních dílců se spárami zalitými cementovou maltou strojně pl do 50 m2</t>
  </si>
  <si>
    <t>m2</t>
  </si>
  <si>
    <t>214208328</t>
  </si>
  <si>
    <t>113107123</t>
  </si>
  <si>
    <t>Odstranění podkladu z kameniva drceného tl 300 mm ručně</t>
  </si>
  <si>
    <t>-1338188000</t>
  </si>
  <si>
    <t>5</t>
  </si>
  <si>
    <t>113107131</t>
  </si>
  <si>
    <t>Odstranění podkladu z betonu prostého tl 150 mm ručně</t>
  </si>
  <si>
    <t>-770734360</t>
  </si>
  <si>
    <t>6</t>
  </si>
  <si>
    <t>113107343</t>
  </si>
  <si>
    <t>Odstranění podkladu živičného tl 150 mm strojně pl do 50 m2</t>
  </si>
  <si>
    <t>1671641998</t>
  </si>
  <si>
    <t>7</t>
  </si>
  <si>
    <t>113154113</t>
  </si>
  <si>
    <t>Frézování živičného krytu tl 50 mm pruh š 0,5 m pl do 500 m2 bez překážek v trase</t>
  </si>
  <si>
    <t>232372667</t>
  </si>
  <si>
    <t>8</t>
  </si>
  <si>
    <t>119001212</t>
  </si>
  <si>
    <t>Zemina promísená s vápnem na deponii v množství 1,5 % vápna z objemové hmotnosti zeminy</t>
  </si>
  <si>
    <t>m3</t>
  </si>
  <si>
    <t>16</t>
  </si>
  <si>
    <t>-1449335889</t>
  </si>
  <si>
    <t>9</t>
  </si>
  <si>
    <t>121101103</t>
  </si>
  <si>
    <t>Sejmutí ornice s přemístěním na vzdálenost do 250 m</t>
  </si>
  <si>
    <t>988604555</t>
  </si>
  <si>
    <t>10</t>
  </si>
  <si>
    <t>122201101</t>
  </si>
  <si>
    <t xml:space="preserve">Odkopávky a prokopávky nezapažené v hornině tř. 3 </t>
  </si>
  <si>
    <t>-435375664</t>
  </si>
  <si>
    <t>11</t>
  </si>
  <si>
    <t>122201109</t>
  </si>
  <si>
    <t>Příplatek za lepivost u odkopávek v hornině tř. 1 až 3</t>
  </si>
  <si>
    <t>1416316420</t>
  </si>
  <si>
    <t>12</t>
  </si>
  <si>
    <t>162301102</t>
  </si>
  <si>
    <t>Vodorovné přemístění do 1000 m výkopku/sypaniny z horniny tř. 1 až 4</t>
  </si>
  <si>
    <t>1424114105</t>
  </si>
  <si>
    <t>13</t>
  </si>
  <si>
    <t>171201211</t>
  </si>
  <si>
    <t>Poplatek za uložení stavebního odpadu - zeminy a kameniva na skládce</t>
  </si>
  <si>
    <t>t</t>
  </si>
  <si>
    <t>759004744</t>
  </si>
  <si>
    <t>14</t>
  </si>
  <si>
    <t>175101201</t>
  </si>
  <si>
    <t>Obsypání objektu nad přilehlým původním terénem sypaninou bez prohození sítem, uloženou do 3 m</t>
  </si>
  <si>
    <t>-1662968959</t>
  </si>
  <si>
    <t>M</t>
  </si>
  <si>
    <t>58337344</t>
  </si>
  <si>
    <t>štěrkopísek frakce 0-32</t>
  </si>
  <si>
    <t>-815537725</t>
  </si>
  <si>
    <t>181301102</t>
  </si>
  <si>
    <t>Rozprostření ornice tl vrstvy do 150 mm pl do 500 m2 v rovině nebo ve svahu do 1:5</t>
  </si>
  <si>
    <t>-1866244226</t>
  </si>
  <si>
    <t>17</t>
  </si>
  <si>
    <t>181411131</t>
  </si>
  <si>
    <t>Založení parkového trávníku výsevem plochy do 1000 m2 v rovině a ve svahu do 1:5</t>
  </si>
  <si>
    <t>688021369</t>
  </si>
  <si>
    <t>18</t>
  </si>
  <si>
    <t>00572410</t>
  </si>
  <si>
    <t>osivo směs travní parková</t>
  </si>
  <si>
    <t>kg</t>
  </si>
  <si>
    <t>1711441426</t>
  </si>
  <si>
    <t>19</t>
  </si>
  <si>
    <t>181951102</t>
  </si>
  <si>
    <t>Úprava pláně v hornině tř. 1 až 4 se zhutněním</t>
  </si>
  <si>
    <t>-1110121083</t>
  </si>
  <si>
    <t>20</t>
  </si>
  <si>
    <t>182101101</t>
  </si>
  <si>
    <t>Svahování v zářezech v hornině tř. 1 až 4</t>
  </si>
  <si>
    <t>-253807902</t>
  </si>
  <si>
    <t>182201101</t>
  </si>
  <si>
    <t>Svahování násypů</t>
  </si>
  <si>
    <t>-86918780</t>
  </si>
  <si>
    <t>Ostaní konstrukce poz.komunikací</t>
  </si>
  <si>
    <t>22</t>
  </si>
  <si>
    <t>212752213</t>
  </si>
  <si>
    <t>Trativod z drenážních trubek plastových flexibilních D do 160 mm včetně lože otevřený výkop</t>
  </si>
  <si>
    <t>m</t>
  </si>
  <si>
    <t>-1138152115</t>
  </si>
  <si>
    <t>23</t>
  </si>
  <si>
    <t>58343872</t>
  </si>
  <si>
    <t>kamenivo drcené hrubé frakce 8/16</t>
  </si>
  <si>
    <t>1319496712</t>
  </si>
  <si>
    <t>24</t>
  </si>
  <si>
    <t>28613212</t>
  </si>
  <si>
    <t>trubka drenážní celoperforovaná PE-HD plně vsakovací se spojkou DN 100 SN8</t>
  </si>
  <si>
    <t>-1132862659</t>
  </si>
  <si>
    <t>25</t>
  </si>
  <si>
    <t>919726122</t>
  </si>
  <si>
    <t>Geotextilie pro ochranu, separaci a filtraci netkaná měrná hmotnost do 300 g/m2</t>
  </si>
  <si>
    <t>201013066</t>
  </si>
  <si>
    <t>Vodorovné konstrukce</t>
  </si>
  <si>
    <t>26</t>
  </si>
  <si>
    <t>451577877</t>
  </si>
  <si>
    <t>Podklad nebo lože pod dlažbu vodorovný nebo do sklonu 1:5 ze štěrkopísku tl do 100 mm</t>
  </si>
  <si>
    <t>-2105992792</t>
  </si>
  <si>
    <t>27</t>
  </si>
  <si>
    <t>59245601</t>
  </si>
  <si>
    <t>dlažba desková betonová 50x50x5cm přírodní</t>
  </si>
  <si>
    <t>-185783181</t>
  </si>
  <si>
    <t>Komunikace pozemní</t>
  </si>
  <si>
    <t>28</t>
  </si>
  <si>
    <t>564201111</t>
  </si>
  <si>
    <t>Podklad nebo podsyp ze štěrkopísku ŠP tl 40 mm</t>
  </si>
  <si>
    <t>322586242</t>
  </si>
  <si>
    <t>29</t>
  </si>
  <si>
    <t>564750111</t>
  </si>
  <si>
    <t>Podklad z kameniva hrubého drceného vel. 16-32 mm tl 150 mm</t>
  </si>
  <si>
    <t>-1840057145</t>
  </si>
  <si>
    <t>30</t>
  </si>
  <si>
    <t>564761111</t>
  </si>
  <si>
    <t>Podklad z kameniva hrubého drceného vel. 32-63 mm tl 200 mm</t>
  </si>
  <si>
    <t>-904174267</t>
  </si>
  <si>
    <t>31</t>
  </si>
  <si>
    <t>564801112</t>
  </si>
  <si>
    <t>Podklad ze štěrkodrtě ŠD tl 40 mm</t>
  </si>
  <si>
    <t>-1300256471</t>
  </si>
  <si>
    <t>32</t>
  </si>
  <si>
    <t>565155111</t>
  </si>
  <si>
    <t>Asfaltový beton vrstva podkladní ACP 16 (obalované kamenivo OKS) tl 70 mm š do 3 m</t>
  </si>
  <si>
    <t>-1048967384</t>
  </si>
  <si>
    <t>33</t>
  </si>
  <si>
    <t>573111111</t>
  </si>
  <si>
    <t>Postřik živičný infiltrační s posypem z asfaltu množství 0,60 kg/m2</t>
  </si>
  <si>
    <t>-1686228649</t>
  </si>
  <si>
    <t>34</t>
  </si>
  <si>
    <t>573211107</t>
  </si>
  <si>
    <t>Postřik živičný spojovací z asfaltu v množství 0,30 kg/m2</t>
  </si>
  <si>
    <t>-631601522</t>
  </si>
  <si>
    <t>35</t>
  </si>
  <si>
    <t>577134111</t>
  </si>
  <si>
    <t>Asfaltový beton vrstva obrusná ACO 11 (ABS) tř. I tl 40 mm š do 3 m z nemodifikovaného asfaltu</t>
  </si>
  <si>
    <t>-342674451</t>
  </si>
  <si>
    <t>36</t>
  </si>
  <si>
    <t>596211110</t>
  </si>
  <si>
    <t>Kladení zámkové dlažby komunikací pro pěší tl 60 mm skupiny A pl do 50 m2</t>
  </si>
  <si>
    <t>1973846876</t>
  </si>
  <si>
    <t>37</t>
  </si>
  <si>
    <t>59245018</t>
  </si>
  <si>
    <t>dlažba skladebná betonová 20x10x6 cm přírodní</t>
  </si>
  <si>
    <t>683940250</t>
  </si>
  <si>
    <t>38</t>
  </si>
  <si>
    <t>59245006</t>
  </si>
  <si>
    <t>dlažba skladebná betonová základní pro nevidomé 20 x 10 x 6 cm barevná</t>
  </si>
  <si>
    <t>1726085062</t>
  </si>
  <si>
    <t>39</t>
  </si>
  <si>
    <t>596211213</t>
  </si>
  <si>
    <t>Kladení zámkové dlažby komunikací pro pěší tl 80 mm skupiny A pl přes 300 m2</t>
  </si>
  <si>
    <t>-1482895365</t>
  </si>
  <si>
    <t>40</t>
  </si>
  <si>
    <t>59245020</t>
  </si>
  <si>
    <t>dlažba skladebná betonová 20x10x8 cm přírodní</t>
  </si>
  <si>
    <t>-1576912993</t>
  </si>
  <si>
    <t>41</t>
  </si>
  <si>
    <t>596411111</t>
  </si>
  <si>
    <t>Kladení dlažby z vegetačních tvárnic komunikací pro pěší tl 80 mm pl do 50 m2</t>
  </si>
  <si>
    <t>-195193595</t>
  </si>
  <si>
    <t>42</t>
  </si>
  <si>
    <t>59246015</t>
  </si>
  <si>
    <t>dlažba betonová vegetační 50x50x8cm</t>
  </si>
  <si>
    <t>1030067997</t>
  </si>
  <si>
    <t>Trubní vedení</t>
  </si>
  <si>
    <t>43</t>
  </si>
  <si>
    <t>871350310</t>
  </si>
  <si>
    <t>Montáž kanalizačního potrubí hladkého plnostěnného SN 10 z polypropylenu DN 200</t>
  </si>
  <si>
    <t>315700949</t>
  </si>
  <si>
    <t>44</t>
  </si>
  <si>
    <t>28617004</t>
  </si>
  <si>
    <t>trubka kanalizační PP plnostěnná třívrstvá DN 200x1000 mm SN 10</t>
  </si>
  <si>
    <t>1946500931</t>
  </si>
  <si>
    <t>45</t>
  </si>
  <si>
    <t>895941111</t>
  </si>
  <si>
    <t>Zřízení vpusti kanalizační uliční z betonových dílců typ UV-50 normální D+M</t>
  </si>
  <si>
    <t>-610187335</t>
  </si>
  <si>
    <t>46</t>
  </si>
  <si>
    <t>KSI.KM03</t>
  </si>
  <si>
    <t>Vtoková mříž Standard, 300x500, rám litinový 140mm, C 250 rovná</t>
  </si>
  <si>
    <t>1938811201</t>
  </si>
  <si>
    <t>Ostatní konstrukce a práce, bourání</t>
  </si>
  <si>
    <t>47</t>
  </si>
  <si>
    <t>916131213</t>
  </si>
  <si>
    <t>Osazení silničního obrubníku betonového stojatého s boční opěrou do lože z betonu prostého</t>
  </si>
  <si>
    <t>1181416011</t>
  </si>
  <si>
    <t>48</t>
  </si>
  <si>
    <t>59217031</t>
  </si>
  <si>
    <t>obrubník betonový silniční 100 x 15 x 25 cm</t>
  </si>
  <si>
    <t>-1936656901</t>
  </si>
  <si>
    <t>49</t>
  </si>
  <si>
    <t>59217032</t>
  </si>
  <si>
    <t>obrubník betonový silniční 100x15x15 cm</t>
  </si>
  <si>
    <t>-1646137992</t>
  </si>
  <si>
    <t>50</t>
  </si>
  <si>
    <t>59217016</t>
  </si>
  <si>
    <t>obrubník betonový chodníkový 100x8x25 cm</t>
  </si>
  <si>
    <t>-16941370</t>
  </si>
  <si>
    <t>51</t>
  </si>
  <si>
    <t>59217017</t>
  </si>
  <si>
    <t>obrubník betonový chodníkový 100x10x25 cm</t>
  </si>
  <si>
    <t>606695092</t>
  </si>
  <si>
    <t>52</t>
  </si>
  <si>
    <t>59217027</t>
  </si>
  <si>
    <t>obrubník betonový silniční nájezdový 25x15x15 cm</t>
  </si>
  <si>
    <t>144295714</t>
  </si>
  <si>
    <t>53</t>
  </si>
  <si>
    <t>919735111</t>
  </si>
  <si>
    <t>Řezání stávajícího živičného krytu hl do 50 mm</t>
  </si>
  <si>
    <t>344320873</t>
  </si>
  <si>
    <t>915</t>
  </si>
  <si>
    <t>Dopravní značení</t>
  </si>
  <si>
    <t>54</t>
  </si>
  <si>
    <t>915.1</t>
  </si>
  <si>
    <t>Svislá dopravní značka D+M</t>
  </si>
  <si>
    <t>ks</t>
  </si>
  <si>
    <t>-184478760</t>
  </si>
  <si>
    <t>55</t>
  </si>
  <si>
    <t>915.3</t>
  </si>
  <si>
    <t>Vodorovné dopravní značení</t>
  </si>
  <si>
    <t>-296371895</t>
  </si>
  <si>
    <t>998</t>
  </si>
  <si>
    <t>Přesun hmot</t>
  </si>
  <si>
    <t>56</t>
  </si>
  <si>
    <t>998225111</t>
  </si>
  <si>
    <t>Přesun hmot pro pozemní komunikace s krytem z kamene, monolitickým betonovým nebo živičným</t>
  </si>
  <si>
    <t>1797839737</t>
  </si>
  <si>
    <t>PSV</t>
  </si>
  <si>
    <t>Práce a dodávky PSV</t>
  </si>
  <si>
    <t>711</t>
  </si>
  <si>
    <t>Izolace proti vodě, vlhkosti a plynům</t>
  </si>
  <si>
    <t>57</t>
  </si>
  <si>
    <t>711161212</t>
  </si>
  <si>
    <t>Izolace proti zemní vlhkosti nopovou fólií svislá, nopek v 8,0 mm, tl do 0,6 mm</t>
  </si>
  <si>
    <t>-620338407</t>
  </si>
  <si>
    <t>741</t>
  </si>
  <si>
    <t>Elektroinstalace - silnoproud</t>
  </si>
  <si>
    <t>58</t>
  </si>
  <si>
    <t>741.1</t>
  </si>
  <si>
    <t>VO - stožár vč. LED svítidla</t>
  </si>
  <si>
    <t>-1654116282</t>
  </si>
  <si>
    <t>59</t>
  </si>
  <si>
    <t>741.2</t>
  </si>
  <si>
    <t>LED svíttidlo na stáv. stožár</t>
  </si>
  <si>
    <t>445868224</t>
  </si>
  <si>
    <t>60</t>
  </si>
  <si>
    <t>741110052</t>
  </si>
  <si>
    <t>Montáž trubka plastová ohebná D přes 23 do 35 mm uložená volně</t>
  </si>
  <si>
    <t>-1665551580</t>
  </si>
  <si>
    <t>61</t>
  </si>
  <si>
    <t>34571158</t>
  </si>
  <si>
    <t>trubka elektroinstalační ohebná z PH, D 48 mm</t>
  </si>
  <si>
    <t>-2136373325</t>
  </si>
  <si>
    <t>62</t>
  </si>
  <si>
    <t>741120101</t>
  </si>
  <si>
    <t>Montáž vodič Cu izolovaný plný a laněný s PVC pláštěm žíla 0,15-16 mm2 zatažený (CY, CHAH-R(V))</t>
  </si>
  <si>
    <t>1375058339</t>
  </si>
  <si>
    <t>63</t>
  </si>
  <si>
    <t>34111098</t>
  </si>
  <si>
    <t>kabel silový s Cu jádrem 1 kV 5x4mm2</t>
  </si>
  <si>
    <t>1799829982</t>
  </si>
  <si>
    <t>VRN</t>
  </si>
  <si>
    <t>Vedlejší rozpočtové náklady</t>
  </si>
  <si>
    <t>VRN1</t>
  </si>
  <si>
    <t>Průzkumné, geodetické a projektové práce</t>
  </si>
  <si>
    <t>64</t>
  </si>
  <si>
    <t>012103000</t>
  </si>
  <si>
    <t>Geodetické práce před výstavbou-vytýčení sítí</t>
  </si>
  <si>
    <t>kpl</t>
  </si>
  <si>
    <t>1024</t>
  </si>
  <si>
    <t>-1838651955</t>
  </si>
  <si>
    <t>65</t>
  </si>
  <si>
    <t>012303000</t>
  </si>
  <si>
    <t>Geodetické práce po výstavbě-zaměření skutečného provedení</t>
  </si>
  <si>
    <t>-1125802460</t>
  </si>
  <si>
    <t>VRN3</t>
  </si>
  <si>
    <t>Zařízení staveniště</t>
  </si>
  <si>
    <t>66</t>
  </si>
  <si>
    <t>034303000</t>
  </si>
  <si>
    <t>Dopravní značení na staveništi vč. zajištění staveniště</t>
  </si>
  <si>
    <t>kpl…</t>
  </si>
  <si>
    <t>-346549295</t>
  </si>
  <si>
    <t>67</t>
  </si>
  <si>
    <t>039002000</t>
  </si>
  <si>
    <t>Zařízení a zrušení  staveniště</t>
  </si>
  <si>
    <t>604020075</t>
  </si>
  <si>
    <t>VRN4</t>
  </si>
  <si>
    <t>Inženýrská činnost</t>
  </si>
  <si>
    <t>68</t>
  </si>
  <si>
    <t>043134000</t>
  </si>
  <si>
    <t>Zkoušky zatěžovací</t>
  </si>
  <si>
    <t>-665735343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</si>
</sst>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223" t="s">
        <v>5</v>
      </c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" customHeight="1">
      <c r="B4" s="17"/>
      <c r="D4" s="18" t="s">
        <v>9</v>
      </c>
      <c r="AR4" s="17"/>
      <c r="AS4" s="19" t="s">
        <v>10</v>
      </c>
      <c r="BE4" s="20" t="s">
        <v>11</v>
      </c>
      <c r="BS4" s="14" t="s">
        <v>12</v>
      </c>
    </row>
    <row r="5" spans="1:74" s="1" customFormat="1" ht="12" customHeight="1">
      <c r="B5" s="17"/>
      <c r="D5" s="21" t="s">
        <v>13</v>
      </c>
      <c r="K5" s="188" t="s">
        <v>14</v>
      </c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R5" s="17"/>
      <c r="BE5" s="185" t="s">
        <v>15</v>
      </c>
      <c r="BS5" s="14" t="s">
        <v>6</v>
      </c>
    </row>
    <row r="6" spans="1:74" s="1" customFormat="1" ht="36.9" customHeight="1">
      <c r="B6" s="17"/>
      <c r="D6" s="23" t="s">
        <v>16</v>
      </c>
      <c r="K6" s="190" t="s">
        <v>17</v>
      </c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R6" s="17"/>
      <c r="BE6" s="186"/>
      <c r="BS6" s="14" t="s">
        <v>6</v>
      </c>
    </row>
    <row r="7" spans="1:74" s="1" customFormat="1" ht="12" customHeight="1">
      <c r="B7" s="17"/>
      <c r="D7" s="24" t="s">
        <v>18</v>
      </c>
      <c r="K7" s="22" t="s">
        <v>1</v>
      </c>
      <c r="AK7" s="24" t="s">
        <v>19</v>
      </c>
      <c r="AN7" s="22" t="s">
        <v>1</v>
      </c>
      <c r="AR7" s="17"/>
      <c r="BE7" s="186"/>
      <c r="BS7" s="14" t="s">
        <v>6</v>
      </c>
    </row>
    <row r="8" spans="1:74" s="1" customFormat="1" ht="12" customHeight="1">
      <c r="B8" s="17"/>
      <c r="D8" s="24" t="s">
        <v>20</v>
      </c>
      <c r="K8" s="22" t="s">
        <v>21</v>
      </c>
      <c r="AK8" s="24" t="s">
        <v>22</v>
      </c>
      <c r="AN8" s="25" t="s">
        <v>23</v>
      </c>
      <c r="AR8" s="17"/>
      <c r="BE8" s="186"/>
      <c r="BS8" s="14" t="s">
        <v>6</v>
      </c>
    </row>
    <row r="9" spans="1:74" s="1" customFormat="1" ht="14.4" customHeight="1">
      <c r="B9" s="17"/>
      <c r="AR9" s="17"/>
      <c r="BE9" s="186"/>
      <c r="BS9" s="14" t="s">
        <v>6</v>
      </c>
    </row>
    <row r="10" spans="1:74" s="1" customFormat="1" ht="12" customHeight="1">
      <c r="B10" s="17"/>
      <c r="D10" s="24" t="s">
        <v>24</v>
      </c>
      <c r="AK10" s="24" t="s">
        <v>25</v>
      </c>
      <c r="AN10" s="22" t="s">
        <v>1</v>
      </c>
      <c r="AR10" s="17"/>
      <c r="BE10" s="186"/>
      <c r="BS10" s="14" t="s">
        <v>6</v>
      </c>
    </row>
    <row r="11" spans="1:74" s="1" customFormat="1" ht="18.45" customHeight="1">
      <c r="B11" s="17"/>
      <c r="E11" s="22" t="s">
        <v>21</v>
      </c>
      <c r="AK11" s="24" t="s">
        <v>26</v>
      </c>
      <c r="AN11" s="22" t="s">
        <v>1</v>
      </c>
      <c r="AR11" s="17"/>
      <c r="BE11" s="186"/>
      <c r="BS11" s="14" t="s">
        <v>6</v>
      </c>
    </row>
    <row r="12" spans="1:74" s="1" customFormat="1" ht="6.9" customHeight="1">
      <c r="B12" s="17"/>
      <c r="AR12" s="17"/>
      <c r="BE12" s="186"/>
      <c r="BS12" s="14" t="s">
        <v>6</v>
      </c>
    </row>
    <row r="13" spans="1:74" s="1" customFormat="1" ht="12" customHeight="1">
      <c r="B13" s="17"/>
      <c r="D13" s="24" t="s">
        <v>27</v>
      </c>
      <c r="AK13" s="24" t="s">
        <v>25</v>
      </c>
      <c r="AN13" s="26" t="s">
        <v>28</v>
      </c>
      <c r="AR13" s="17"/>
      <c r="BE13" s="186"/>
      <c r="BS13" s="14" t="s">
        <v>6</v>
      </c>
    </row>
    <row r="14" spans="1:74" ht="13.2">
      <c r="B14" s="17"/>
      <c r="E14" s="191" t="s">
        <v>28</v>
      </c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24" t="s">
        <v>26</v>
      </c>
      <c r="AN14" s="26" t="s">
        <v>28</v>
      </c>
      <c r="AR14" s="17"/>
      <c r="BE14" s="186"/>
      <c r="BS14" s="14" t="s">
        <v>6</v>
      </c>
    </row>
    <row r="15" spans="1:74" s="1" customFormat="1" ht="6.9" customHeight="1">
      <c r="B15" s="17"/>
      <c r="AR15" s="17"/>
      <c r="BE15" s="186"/>
      <c r="BS15" s="14" t="s">
        <v>3</v>
      </c>
    </row>
    <row r="16" spans="1:74" s="1" customFormat="1" ht="12" customHeight="1">
      <c r="B16" s="17"/>
      <c r="D16" s="24" t="s">
        <v>29</v>
      </c>
      <c r="AK16" s="24" t="s">
        <v>25</v>
      </c>
      <c r="AN16" s="22" t="s">
        <v>1</v>
      </c>
      <c r="AR16" s="17"/>
      <c r="BE16" s="186"/>
      <c r="BS16" s="14" t="s">
        <v>3</v>
      </c>
    </row>
    <row r="17" spans="1:71" s="1" customFormat="1" ht="18.45" customHeight="1">
      <c r="B17" s="17"/>
      <c r="E17" s="22" t="s">
        <v>21</v>
      </c>
      <c r="AK17" s="24" t="s">
        <v>26</v>
      </c>
      <c r="AN17" s="22" t="s">
        <v>1</v>
      </c>
      <c r="AR17" s="17"/>
      <c r="BE17" s="186"/>
      <c r="BS17" s="14" t="s">
        <v>30</v>
      </c>
    </row>
    <row r="18" spans="1:71" s="1" customFormat="1" ht="6.9" customHeight="1">
      <c r="B18" s="17"/>
      <c r="AR18" s="17"/>
      <c r="BE18" s="186"/>
      <c r="BS18" s="14" t="s">
        <v>6</v>
      </c>
    </row>
    <row r="19" spans="1:71" s="1" customFormat="1" ht="12" customHeight="1">
      <c r="B19" s="17"/>
      <c r="D19" s="24" t="s">
        <v>31</v>
      </c>
      <c r="AK19" s="24" t="s">
        <v>25</v>
      </c>
      <c r="AN19" s="22" t="s">
        <v>1</v>
      </c>
      <c r="AR19" s="17"/>
      <c r="BE19" s="186"/>
      <c r="BS19" s="14" t="s">
        <v>6</v>
      </c>
    </row>
    <row r="20" spans="1:71" s="1" customFormat="1" ht="18.45" customHeight="1">
      <c r="B20" s="17"/>
      <c r="E20" s="22" t="s">
        <v>21</v>
      </c>
      <c r="AK20" s="24" t="s">
        <v>26</v>
      </c>
      <c r="AN20" s="22" t="s">
        <v>1</v>
      </c>
      <c r="AR20" s="17"/>
      <c r="BE20" s="186"/>
      <c r="BS20" s="14" t="s">
        <v>30</v>
      </c>
    </row>
    <row r="21" spans="1:71" s="1" customFormat="1" ht="6.9" customHeight="1">
      <c r="B21" s="17"/>
      <c r="AR21" s="17"/>
      <c r="BE21" s="186"/>
    </row>
    <row r="22" spans="1:71" s="1" customFormat="1" ht="12" customHeight="1">
      <c r="B22" s="17"/>
      <c r="D22" s="24" t="s">
        <v>32</v>
      </c>
      <c r="AR22" s="17"/>
      <c r="BE22" s="186"/>
    </row>
    <row r="23" spans="1:71" s="1" customFormat="1" ht="16.5" customHeight="1">
      <c r="B23" s="17"/>
      <c r="E23" s="193" t="s">
        <v>1</v>
      </c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R23" s="17"/>
      <c r="BE23" s="186"/>
    </row>
    <row r="24" spans="1:71" s="1" customFormat="1" ht="6.9" customHeight="1">
      <c r="B24" s="17"/>
      <c r="AR24" s="17"/>
      <c r="BE24" s="186"/>
    </row>
    <row r="25" spans="1:71" s="1" customFormat="1" ht="6.9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86"/>
    </row>
    <row r="26" spans="1:71" s="2" customFormat="1" ht="25.95" customHeight="1">
      <c r="A26" s="29"/>
      <c r="B26" s="30"/>
      <c r="C26" s="29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4">
        <f>ROUND(AG94,2)</f>
        <v>0</v>
      </c>
      <c r="AL26" s="195"/>
      <c r="AM26" s="195"/>
      <c r="AN26" s="195"/>
      <c r="AO26" s="195"/>
      <c r="AP26" s="29"/>
      <c r="AQ26" s="29"/>
      <c r="AR26" s="30"/>
      <c r="BE26" s="186"/>
    </row>
    <row r="27" spans="1:71" s="2" customFormat="1" ht="6.9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86"/>
    </row>
    <row r="28" spans="1:71" s="2" customFormat="1" ht="13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96" t="s">
        <v>34</v>
      </c>
      <c r="M28" s="196"/>
      <c r="N28" s="196"/>
      <c r="O28" s="196"/>
      <c r="P28" s="196"/>
      <c r="Q28" s="29"/>
      <c r="R28" s="29"/>
      <c r="S28" s="29"/>
      <c r="T28" s="29"/>
      <c r="U28" s="29"/>
      <c r="V28" s="29"/>
      <c r="W28" s="196" t="s">
        <v>35</v>
      </c>
      <c r="X28" s="196"/>
      <c r="Y28" s="196"/>
      <c r="Z28" s="196"/>
      <c r="AA28" s="196"/>
      <c r="AB28" s="196"/>
      <c r="AC28" s="196"/>
      <c r="AD28" s="196"/>
      <c r="AE28" s="196"/>
      <c r="AF28" s="29"/>
      <c r="AG28" s="29"/>
      <c r="AH28" s="29"/>
      <c r="AI28" s="29"/>
      <c r="AJ28" s="29"/>
      <c r="AK28" s="196" t="s">
        <v>36</v>
      </c>
      <c r="AL28" s="196"/>
      <c r="AM28" s="196"/>
      <c r="AN28" s="196"/>
      <c r="AO28" s="196"/>
      <c r="AP28" s="29"/>
      <c r="AQ28" s="29"/>
      <c r="AR28" s="30"/>
      <c r="BE28" s="186"/>
    </row>
    <row r="29" spans="1:71" s="3" customFormat="1" ht="14.4" customHeight="1">
      <c r="B29" s="34"/>
      <c r="D29" s="24" t="s">
        <v>37</v>
      </c>
      <c r="F29" s="24" t="s">
        <v>38</v>
      </c>
      <c r="L29" s="199">
        <v>0.21</v>
      </c>
      <c r="M29" s="198"/>
      <c r="N29" s="198"/>
      <c r="O29" s="198"/>
      <c r="P29" s="198"/>
      <c r="W29" s="197">
        <f>ROUND(AZ94, 2)</f>
        <v>0</v>
      </c>
      <c r="X29" s="198"/>
      <c r="Y29" s="198"/>
      <c r="Z29" s="198"/>
      <c r="AA29" s="198"/>
      <c r="AB29" s="198"/>
      <c r="AC29" s="198"/>
      <c r="AD29" s="198"/>
      <c r="AE29" s="198"/>
      <c r="AK29" s="197">
        <f>ROUND(AV94, 2)</f>
        <v>0</v>
      </c>
      <c r="AL29" s="198"/>
      <c r="AM29" s="198"/>
      <c r="AN29" s="198"/>
      <c r="AO29" s="198"/>
      <c r="AR29" s="34"/>
      <c r="BE29" s="187"/>
    </row>
    <row r="30" spans="1:71" s="3" customFormat="1" ht="14.4" customHeight="1">
      <c r="B30" s="34"/>
      <c r="F30" s="24" t="s">
        <v>39</v>
      </c>
      <c r="L30" s="199">
        <v>0.15</v>
      </c>
      <c r="M30" s="198"/>
      <c r="N30" s="198"/>
      <c r="O30" s="198"/>
      <c r="P30" s="198"/>
      <c r="W30" s="197">
        <f>ROUND(BA94, 2)</f>
        <v>0</v>
      </c>
      <c r="X30" s="198"/>
      <c r="Y30" s="198"/>
      <c r="Z30" s="198"/>
      <c r="AA30" s="198"/>
      <c r="AB30" s="198"/>
      <c r="AC30" s="198"/>
      <c r="AD30" s="198"/>
      <c r="AE30" s="198"/>
      <c r="AK30" s="197">
        <f>ROUND(AW94, 2)</f>
        <v>0</v>
      </c>
      <c r="AL30" s="198"/>
      <c r="AM30" s="198"/>
      <c r="AN30" s="198"/>
      <c r="AO30" s="198"/>
      <c r="AR30" s="34"/>
      <c r="BE30" s="187"/>
    </row>
    <row r="31" spans="1:71" s="3" customFormat="1" ht="14.4" hidden="1" customHeight="1">
      <c r="B31" s="34"/>
      <c r="F31" s="24" t="s">
        <v>40</v>
      </c>
      <c r="L31" s="199">
        <v>0.21</v>
      </c>
      <c r="M31" s="198"/>
      <c r="N31" s="198"/>
      <c r="O31" s="198"/>
      <c r="P31" s="198"/>
      <c r="W31" s="197">
        <f>ROUND(BB94, 2)</f>
        <v>0</v>
      </c>
      <c r="X31" s="198"/>
      <c r="Y31" s="198"/>
      <c r="Z31" s="198"/>
      <c r="AA31" s="198"/>
      <c r="AB31" s="198"/>
      <c r="AC31" s="198"/>
      <c r="AD31" s="198"/>
      <c r="AE31" s="198"/>
      <c r="AK31" s="197">
        <v>0</v>
      </c>
      <c r="AL31" s="198"/>
      <c r="AM31" s="198"/>
      <c r="AN31" s="198"/>
      <c r="AO31" s="198"/>
      <c r="AR31" s="34"/>
      <c r="BE31" s="187"/>
    </row>
    <row r="32" spans="1:71" s="3" customFormat="1" ht="14.4" hidden="1" customHeight="1">
      <c r="B32" s="34"/>
      <c r="F32" s="24" t="s">
        <v>41</v>
      </c>
      <c r="L32" s="199">
        <v>0.15</v>
      </c>
      <c r="M32" s="198"/>
      <c r="N32" s="198"/>
      <c r="O32" s="198"/>
      <c r="P32" s="198"/>
      <c r="W32" s="197">
        <f>ROUND(BC94, 2)</f>
        <v>0</v>
      </c>
      <c r="X32" s="198"/>
      <c r="Y32" s="198"/>
      <c r="Z32" s="198"/>
      <c r="AA32" s="198"/>
      <c r="AB32" s="198"/>
      <c r="AC32" s="198"/>
      <c r="AD32" s="198"/>
      <c r="AE32" s="198"/>
      <c r="AK32" s="197">
        <v>0</v>
      </c>
      <c r="AL32" s="198"/>
      <c r="AM32" s="198"/>
      <c r="AN32" s="198"/>
      <c r="AO32" s="198"/>
      <c r="AR32" s="34"/>
      <c r="BE32" s="187"/>
    </row>
    <row r="33" spans="1:57" s="3" customFormat="1" ht="14.4" hidden="1" customHeight="1">
      <c r="B33" s="34"/>
      <c r="F33" s="24" t="s">
        <v>42</v>
      </c>
      <c r="L33" s="199">
        <v>0</v>
      </c>
      <c r="M33" s="198"/>
      <c r="N33" s="198"/>
      <c r="O33" s="198"/>
      <c r="P33" s="198"/>
      <c r="W33" s="197">
        <f>ROUND(BD94, 2)</f>
        <v>0</v>
      </c>
      <c r="X33" s="198"/>
      <c r="Y33" s="198"/>
      <c r="Z33" s="198"/>
      <c r="AA33" s="198"/>
      <c r="AB33" s="198"/>
      <c r="AC33" s="198"/>
      <c r="AD33" s="198"/>
      <c r="AE33" s="198"/>
      <c r="AK33" s="197">
        <v>0</v>
      </c>
      <c r="AL33" s="198"/>
      <c r="AM33" s="198"/>
      <c r="AN33" s="198"/>
      <c r="AO33" s="198"/>
      <c r="AR33" s="34"/>
      <c r="BE33" s="187"/>
    </row>
    <row r="34" spans="1:57" s="2" customFormat="1" ht="6.9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86"/>
    </row>
    <row r="35" spans="1:57" s="2" customFormat="1" ht="25.95" customHeight="1">
      <c r="A35" s="29"/>
      <c r="B35" s="30"/>
      <c r="C35" s="35"/>
      <c r="D35" s="36" t="s">
        <v>43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44</v>
      </c>
      <c r="U35" s="37"/>
      <c r="V35" s="37"/>
      <c r="W35" s="37"/>
      <c r="X35" s="200" t="s">
        <v>45</v>
      </c>
      <c r="Y35" s="201"/>
      <c r="Z35" s="201"/>
      <c r="AA35" s="201"/>
      <c r="AB35" s="201"/>
      <c r="AC35" s="37"/>
      <c r="AD35" s="37"/>
      <c r="AE35" s="37"/>
      <c r="AF35" s="37"/>
      <c r="AG35" s="37"/>
      <c r="AH35" s="37"/>
      <c r="AI35" s="37"/>
      <c r="AJ35" s="37"/>
      <c r="AK35" s="202">
        <f>SUM(AK26:AK33)</f>
        <v>0</v>
      </c>
      <c r="AL35" s="201"/>
      <c r="AM35" s="201"/>
      <c r="AN35" s="201"/>
      <c r="AO35" s="203"/>
      <c r="AP35" s="35"/>
      <c r="AQ35" s="35"/>
      <c r="AR35" s="30"/>
      <c r="BE35" s="29"/>
    </row>
    <row r="36" spans="1:57" s="2" customFormat="1" ht="6.9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9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47</v>
      </c>
      <c r="AI49" s="41"/>
      <c r="AJ49" s="41"/>
      <c r="AK49" s="41"/>
      <c r="AL49" s="41"/>
      <c r="AM49" s="41"/>
      <c r="AN49" s="41"/>
      <c r="AO49" s="41"/>
      <c r="AR49" s="39"/>
    </row>
    <row r="50" spans="1:57" ht="10.199999999999999">
      <c r="B50" s="17"/>
      <c r="AR50" s="17"/>
    </row>
    <row r="51" spans="1:57" ht="10.199999999999999">
      <c r="B51" s="17"/>
      <c r="AR51" s="17"/>
    </row>
    <row r="52" spans="1:57" ht="10.199999999999999">
      <c r="B52" s="17"/>
      <c r="AR52" s="17"/>
    </row>
    <row r="53" spans="1:57" ht="10.199999999999999">
      <c r="B53" s="17"/>
      <c r="AR53" s="17"/>
    </row>
    <row r="54" spans="1:57" ht="10.199999999999999">
      <c r="B54" s="17"/>
      <c r="AR54" s="17"/>
    </row>
    <row r="55" spans="1:57" ht="10.199999999999999">
      <c r="B55" s="17"/>
      <c r="AR55" s="17"/>
    </row>
    <row r="56" spans="1:57" ht="10.199999999999999">
      <c r="B56" s="17"/>
      <c r="AR56" s="17"/>
    </row>
    <row r="57" spans="1:57" ht="10.199999999999999">
      <c r="B57" s="17"/>
      <c r="AR57" s="17"/>
    </row>
    <row r="58" spans="1:57" ht="10.199999999999999">
      <c r="B58" s="17"/>
      <c r="AR58" s="17"/>
    </row>
    <row r="59" spans="1:57" ht="10.199999999999999">
      <c r="B59" s="17"/>
      <c r="AR59" s="17"/>
    </row>
    <row r="60" spans="1:57" s="2" customFormat="1" ht="13.2">
      <c r="A60" s="29"/>
      <c r="B60" s="30"/>
      <c r="C60" s="29"/>
      <c r="D60" s="42" t="s">
        <v>48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49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48</v>
      </c>
      <c r="AI60" s="32"/>
      <c r="AJ60" s="32"/>
      <c r="AK60" s="32"/>
      <c r="AL60" s="32"/>
      <c r="AM60" s="42" t="s">
        <v>49</v>
      </c>
      <c r="AN60" s="32"/>
      <c r="AO60" s="32"/>
      <c r="AP60" s="29"/>
      <c r="AQ60" s="29"/>
      <c r="AR60" s="30"/>
      <c r="BE60" s="29"/>
    </row>
    <row r="61" spans="1:57" ht="10.199999999999999">
      <c r="B61" s="17"/>
      <c r="AR61" s="17"/>
    </row>
    <row r="62" spans="1:57" ht="10.199999999999999">
      <c r="B62" s="17"/>
      <c r="AR62" s="17"/>
    </row>
    <row r="63" spans="1:57" ht="10.199999999999999">
      <c r="B63" s="17"/>
      <c r="AR63" s="17"/>
    </row>
    <row r="64" spans="1:57" s="2" customFormat="1" ht="13.2">
      <c r="A64" s="29"/>
      <c r="B64" s="30"/>
      <c r="C64" s="29"/>
      <c r="D64" s="40" t="s">
        <v>50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51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0.199999999999999">
      <c r="B65" s="17"/>
      <c r="AR65" s="17"/>
    </row>
    <row r="66" spans="1:57" ht="10.199999999999999">
      <c r="B66" s="17"/>
      <c r="AR66" s="17"/>
    </row>
    <row r="67" spans="1:57" ht="10.199999999999999">
      <c r="B67" s="17"/>
      <c r="AR67" s="17"/>
    </row>
    <row r="68" spans="1:57" ht="10.199999999999999">
      <c r="B68" s="17"/>
      <c r="AR68" s="17"/>
    </row>
    <row r="69" spans="1:57" ht="10.199999999999999">
      <c r="B69" s="17"/>
      <c r="AR69" s="17"/>
    </row>
    <row r="70" spans="1:57" ht="10.199999999999999">
      <c r="B70" s="17"/>
      <c r="AR70" s="17"/>
    </row>
    <row r="71" spans="1:57" ht="10.199999999999999">
      <c r="B71" s="17"/>
      <c r="AR71" s="17"/>
    </row>
    <row r="72" spans="1:57" ht="10.199999999999999">
      <c r="B72" s="17"/>
      <c r="AR72" s="17"/>
    </row>
    <row r="73" spans="1:57" ht="10.199999999999999">
      <c r="B73" s="17"/>
      <c r="AR73" s="17"/>
    </row>
    <row r="74" spans="1:57" ht="10.199999999999999">
      <c r="B74" s="17"/>
      <c r="AR74" s="17"/>
    </row>
    <row r="75" spans="1:57" s="2" customFormat="1" ht="13.2">
      <c r="A75" s="29"/>
      <c r="B75" s="30"/>
      <c r="C75" s="29"/>
      <c r="D75" s="42" t="s">
        <v>48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49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48</v>
      </c>
      <c r="AI75" s="32"/>
      <c r="AJ75" s="32"/>
      <c r="AK75" s="32"/>
      <c r="AL75" s="32"/>
      <c r="AM75" s="42" t="s">
        <v>49</v>
      </c>
      <c r="AN75" s="32"/>
      <c r="AO75" s="32"/>
      <c r="AP75" s="29"/>
      <c r="AQ75" s="29"/>
      <c r="AR75" s="30"/>
      <c r="BE75" s="29"/>
    </row>
    <row r="76" spans="1:57" s="2" customFormat="1" ht="10.199999999999999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" customHeight="1">
      <c r="A82" s="29"/>
      <c r="B82" s="30"/>
      <c r="C82" s="18" t="s">
        <v>52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13</v>
      </c>
      <c r="L84" s="4" t="str">
        <f>K5</f>
        <v>2020-07-23</v>
      </c>
      <c r="AR84" s="48"/>
    </row>
    <row r="85" spans="1:91" s="5" customFormat="1" ht="36.9" customHeight="1">
      <c r="B85" s="49"/>
      <c r="C85" s="50" t="s">
        <v>16</v>
      </c>
      <c r="L85" s="204" t="str">
        <f>K6</f>
        <v>MK Řisuty p.č.1474/1</v>
      </c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R85" s="49"/>
    </row>
    <row r="86" spans="1:91" s="2" customFormat="1" ht="6.9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20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22</v>
      </c>
      <c r="AJ87" s="29"/>
      <c r="AK87" s="29"/>
      <c r="AL87" s="29"/>
      <c r="AM87" s="206" t="str">
        <f>IF(AN8= "","",AN8)</f>
        <v>23. 7. 2020</v>
      </c>
      <c r="AN87" s="206"/>
      <c r="AO87" s="29"/>
      <c r="AP87" s="29"/>
      <c r="AQ87" s="29"/>
      <c r="AR87" s="30"/>
      <c r="BE87" s="29"/>
    </row>
    <row r="88" spans="1:91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15" customHeight="1">
      <c r="A89" s="29"/>
      <c r="B89" s="30"/>
      <c r="C89" s="24" t="s">
        <v>24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29</v>
      </c>
      <c r="AJ89" s="29"/>
      <c r="AK89" s="29"/>
      <c r="AL89" s="29"/>
      <c r="AM89" s="207" t="str">
        <f>IF(E17="","",E17)</f>
        <v xml:space="preserve"> </v>
      </c>
      <c r="AN89" s="208"/>
      <c r="AO89" s="208"/>
      <c r="AP89" s="208"/>
      <c r="AQ89" s="29"/>
      <c r="AR89" s="30"/>
      <c r="AS89" s="209" t="s">
        <v>53</v>
      </c>
      <c r="AT89" s="210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15" customHeight="1">
      <c r="A90" s="29"/>
      <c r="B90" s="30"/>
      <c r="C90" s="24" t="s">
        <v>27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31</v>
      </c>
      <c r="AJ90" s="29"/>
      <c r="AK90" s="29"/>
      <c r="AL90" s="29"/>
      <c r="AM90" s="207" t="str">
        <f>IF(E20="","",E20)</f>
        <v xml:space="preserve"> </v>
      </c>
      <c r="AN90" s="208"/>
      <c r="AO90" s="208"/>
      <c r="AP90" s="208"/>
      <c r="AQ90" s="29"/>
      <c r="AR90" s="30"/>
      <c r="AS90" s="211"/>
      <c r="AT90" s="212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8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11"/>
      <c r="AT91" s="212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13" t="s">
        <v>54</v>
      </c>
      <c r="D92" s="214"/>
      <c r="E92" s="214"/>
      <c r="F92" s="214"/>
      <c r="G92" s="214"/>
      <c r="H92" s="57"/>
      <c r="I92" s="215" t="s">
        <v>55</v>
      </c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6" t="s">
        <v>56</v>
      </c>
      <c r="AH92" s="214"/>
      <c r="AI92" s="214"/>
      <c r="AJ92" s="214"/>
      <c r="AK92" s="214"/>
      <c r="AL92" s="214"/>
      <c r="AM92" s="214"/>
      <c r="AN92" s="215" t="s">
        <v>57</v>
      </c>
      <c r="AO92" s="214"/>
      <c r="AP92" s="217"/>
      <c r="AQ92" s="58" t="s">
        <v>58</v>
      </c>
      <c r="AR92" s="30"/>
      <c r="AS92" s="59" t="s">
        <v>59</v>
      </c>
      <c r="AT92" s="60" t="s">
        <v>60</v>
      </c>
      <c r="AU92" s="60" t="s">
        <v>61</v>
      </c>
      <c r="AV92" s="60" t="s">
        <v>62</v>
      </c>
      <c r="AW92" s="60" t="s">
        <v>63</v>
      </c>
      <c r="AX92" s="60" t="s">
        <v>64</v>
      </c>
      <c r="AY92" s="60" t="s">
        <v>65</v>
      </c>
      <c r="AZ92" s="60" t="s">
        <v>66</v>
      </c>
      <c r="BA92" s="60" t="s">
        <v>67</v>
      </c>
      <c r="BB92" s="60" t="s">
        <v>68</v>
      </c>
      <c r="BC92" s="60" t="s">
        <v>69</v>
      </c>
      <c r="BD92" s="61" t="s">
        <v>70</v>
      </c>
      <c r="BE92" s="29"/>
    </row>
    <row r="93" spans="1:91" s="2" customFormat="1" ht="10.8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" customHeight="1">
      <c r="B94" s="65"/>
      <c r="C94" s="66" t="s">
        <v>71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21">
        <f>ROUND(AG95,2)</f>
        <v>0</v>
      </c>
      <c r="AH94" s="221"/>
      <c r="AI94" s="221"/>
      <c r="AJ94" s="221"/>
      <c r="AK94" s="221"/>
      <c r="AL94" s="221"/>
      <c r="AM94" s="221"/>
      <c r="AN94" s="222">
        <f>SUM(AG94,AT94)</f>
        <v>0</v>
      </c>
      <c r="AO94" s="222"/>
      <c r="AP94" s="222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72</v>
      </c>
      <c r="BT94" s="74" t="s">
        <v>73</v>
      </c>
      <c r="BU94" s="75" t="s">
        <v>74</v>
      </c>
      <c r="BV94" s="74" t="s">
        <v>75</v>
      </c>
      <c r="BW94" s="74" t="s">
        <v>4</v>
      </c>
      <c r="BX94" s="74" t="s">
        <v>76</v>
      </c>
      <c r="CL94" s="74" t="s">
        <v>1</v>
      </c>
    </row>
    <row r="95" spans="1:91" s="7" customFormat="1" ht="16.5" customHeight="1">
      <c r="A95" s="76" t="s">
        <v>77</v>
      </c>
      <c r="B95" s="77"/>
      <c r="C95" s="78"/>
      <c r="D95" s="220" t="s">
        <v>78</v>
      </c>
      <c r="E95" s="220"/>
      <c r="F95" s="220"/>
      <c r="G95" s="220"/>
      <c r="H95" s="220"/>
      <c r="I95" s="79"/>
      <c r="J95" s="220" t="s">
        <v>79</v>
      </c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18">
        <f>'01 - Stavební rozpočet'!J30</f>
        <v>0</v>
      </c>
      <c r="AH95" s="219"/>
      <c r="AI95" s="219"/>
      <c r="AJ95" s="219"/>
      <c r="AK95" s="219"/>
      <c r="AL95" s="219"/>
      <c r="AM95" s="219"/>
      <c r="AN95" s="218">
        <f>SUM(AG95,AT95)</f>
        <v>0</v>
      </c>
      <c r="AO95" s="219"/>
      <c r="AP95" s="219"/>
      <c r="AQ95" s="80" t="s">
        <v>80</v>
      </c>
      <c r="AR95" s="77"/>
      <c r="AS95" s="81">
        <v>0</v>
      </c>
      <c r="AT95" s="82">
        <f>ROUND(SUM(AV95:AW95),2)</f>
        <v>0</v>
      </c>
      <c r="AU95" s="83">
        <f>'01 - Stavební rozpočet'!P132</f>
        <v>0</v>
      </c>
      <c r="AV95" s="82">
        <f>'01 - Stavební rozpočet'!J33</f>
        <v>0</v>
      </c>
      <c r="AW95" s="82">
        <f>'01 - Stavební rozpočet'!J34</f>
        <v>0</v>
      </c>
      <c r="AX95" s="82">
        <f>'01 - Stavební rozpočet'!J35</f>
        <v>0</v>
      </c>
      <c r="AY95" s="82">
        <f>'01 - Stavební rozpočet'!J36</f>
        <v>0</v>
      </c>
      <c r="AZ95" s="82">
        <f>'01 - Stavební rozpočet'!F33</f>
        <v>0</v>
      </c>
      <c r="BA95" s="82">
        <f>'01 - Stavební rozpočet'!F34</f>
        <v>0</v>
      </c>
      <c r="BB95" s="82">
        <f>'01 - Stavební rozpočet'!F35</f>
        <v>0</v>
      </c>
      <c r="BC95" s="82">
        <f>'01 - Stavební rozpočet'!F36</f>
        <v>0</v>
      </c>
      <c r="BD95" s="84">
        <f>'01 - Stavební rozpočet'!F37</f>
        <v>0</v>
      </c>
      <c r="BT95" s="85" t="s">
        <v>81</v>
      </c>
      <c r="BV95" s="85" t="s">
        <v>75</v>
      </c>
      <c r="BW95" s="85" t="s">
        <v>82</v>
      </c>
      <c r="BX95" s="85" t="s">
        <v>4</v>
      </c>
      <c r="CL95" s="85" t="s">
        <v>1</v>
      </c>
      <c r="CM95" s="85" t="s">
        <v>83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1 - Stavební rozpočet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17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86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86"/>
      <c r="L2" s="223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4" t="s">
        <v>82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87"/>
      <c r="J3" s="16"/>
      <c r="K3" s="16"/>
      <c r="L3" s="17"/>
      <c r="AT3" s="14" t="s">
        <v>83</v>
      </c>
    </row>
    <row r="4" spans="1:46" s="1" customFormat="1" ht="24.9" customHeight="1">
      <c r="B4" s="17"/>
      <c r="D4" s="18" t="s">
        <v>84</v>
      </c>
      <c r="I4" s="86"/>
      <c r="L4" s="17"/>
      <c r="M4" s="88" t="s">
        <v>10</v>
      </c>
      <c r="AT4" s="14" t="s">
        <v>3</v>
      </c>
    </row>
    <row r="5" spans="1:46" s="1" customFormat="1" ht="6.9" customHeight="1">
      <c r="B5" s="17"/>
      <c r="I5" s="86"/>
      <c r="L5" s="17"/>
    </row>
    <row r="6" spans="1:46" s="1" customFormat="1" ht="12" customHeight="1">
      <c r="B6" s="17"/>
      <c r="D6" s="24" t="s">
        <v>16</v>
      </c>
      <c r="I6" s="86"/>
      <c r="L6" s="17"/>
    </row>
    <row r="7" spans="1:46" s="1" customFormat="1" ht="16.5" customHeight="1">
      <c r="B7" s="17"/>
      <c r="E7" s="224" t="str">
        <f>'Rekapitulace stavby'!K6</f>
        <v>MK Řisuty p.č.1474/1</v>
      </c>
      <c r="F7" s="225"/>
      <c r="G7" s="225"/>
      <c r="H7" s="225"/>
      <c r="I7" s="86"/>
      <c r="L7" s="17"/>
    </row>
    <row r="8" spans="1:46" s="2" customFormat="1" ht="12" customHeight="1">
      <c r="A8" s="29"/>
      <c r="B8" s="30"/>
      <c r="C8" s="29"/>
      <c r="D8" s="24" t="s">
        <v>85</v>
      </c>
      <c r="E8" s="29"/>
      <c r="F8" s="29"/>
      <c r="G8" s="29"/>
      <c r="H8" s="29"/>
      <c r="I8" s="8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4" t="s">
        <v>86</v>
      </c>
      <c r="F9" s="226"/>
      <c r="G9" s="226"/>
      <c r="H9" s="226"/>
      <c r="I9" s="8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0.199999999999999">
      <c r="A10" s="29"/>
      <c r="B10" s="30"/>
      <c r="C10" s="29"/>
      <c r="D10" s="29"/>
      <c r="E10" s="29"/>
      <c r="F10" s="29"/>
      <c r="G10" s="29"/>
      <c r="H10" s="29"/>
      <c r="I10" s="8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18</v>
      </c>
      <c r="E11" s="29"/>
      <c r="F11" s="22" t="s">
        <v>1</v>
      </c>
      <c r="G11" s="29"/>
      <c r="H11" s="29"/>
      <c r="I11" s="90" t="s">
        <v>19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20</v>
      </c>
      <c r="E12" s="29"/>
      <c r="F12" s="22" t="s">
        <v>21</v>
      </c>
      <c r="G12" s="29"/>
      <c r="H12" s="29"/>
      <c r="I12" s="90" t="s">
        <v>22</v>
      </c>
      <c r="J12" s="52" t="str">
        <f>'Rekapitulace stavby'!AN8</f>
        <v>23. 7. 2020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8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24</v>
      </c>
      <c r="E14" s="29"/>
      <c r="F14" s="29"/>
      <c r="G14" s="29"/>
      <c r="H14" s="29"/>
      <c r="I14" s="90" t="s">
        <v>25</v>
      </c>
      <c r="J14" s="22" t="str">
        <f>IF('Rekapitulace stavby'!AN10="","",'Rekapitulace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IF('Rekapitulace stavby'!E11="","",'Rekapitulace stavby'!E11)</f>
        <v xml:space="preserve"> </v>
      </c>
      <c r="F15" s="29"/>
      <c r="G15" s="29"/>
      <c r="H15" s="29"/>
      <c r="I15" s="90" t="s">
        <v>26</v>
      </c>
      <c r="J15" s="22" t="str">
        <f>IF('Rekapitulace stavby'!AN11="","",'Rekapitulace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8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90" t="s">
        <v>25</v>
      </c>
      <c r="J17" s="25" t="str">
        <f>'Rekapitulace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7" t="str">
        <f>'Rekapitulace stavby'!E14</f>
        <v>Vyplň údaj</v>
      </c>
      <c r="F18" s="188"/>
      <c r="G18" s="188"/>
      <c r="H18" s="188"/>
      <c r="I18" s="90" t="s">
        <v>26</v>
      </c>
      <c r="J18" s="25" t="str">
        <f>'Rekapitulace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8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90" t="s">
        <v>25</v>
      </c>
      <c r="J20" s="22" t="str">
        <f>IF('Rekapitulace stavby'!AN16="","",'Rekapitulace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IF('Rekapitulace stavby'!E17="","",'Rekapitulace stavby'!E17)</f>
        <v xml:space="preserve"> </v>
      </c>
      <c r="F21" s="29"/>
      <c r="G21" s="29"/>
      <c r="H21" s="29"/>
      <c r="I21" s="90" t="s">
        <v>26</v>
      </c>
      <c r="J21" s="22" t="str">
        <f>IF('Rekapitulace stavby'!AN17="","",'Rekapitulace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8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90" t="s">
        <v>25</v>
      </c>
      <c r="J23" s="22" t="str">
        <f>IF('Rekapitulace stavby'!AN19="","",'Rekapitulace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IF('Rekapitulace stavby'!E20="","",'Rekapitulace stavby'!E20)</f>
        <v xml:space="preserve"> </v>
      </c>
      <c r="F24" s="29"/>
      <c r="G24" s="29"/>
      <c r="H24" s="29"/>
      <c r="I24" s="90" t="s">
        <v>26</v>
      </c>
      <c r="J24" s="22" t="str">
        <f>IF('Rekapitulace stavby'!AN20="","",'Rekapitulace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8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8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193" t="s">
        <v>1</v>
      </c>
      <c r="F27" s="193"/>
      <c r="G27" s="193"/>
      <c r="H27" s="193"/>
      <c r="I27" s="93"/>
      <c r="J27" s="91"/>
      <c r="K27" s="91"/>
      <c r="L27" s="94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8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3"/>
      <c r="E29" s="63"/>
      <c r="F29" s="63"/>
      <c r="G29" s="63"/>
      <c r="H29" s="63"/>
      <c r="I29" s="95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6" t="s">
        <v>33</v>
      </c>
      <c r="E30" s="29"/>
      <c r="F30" s="29"/>
      <c r="G30" s="29"/>
      <c r="H30" s="29"/>
      <c r="I30" s="89"/>
      <c r="J30" s="68">
        <f>ROUND(J132,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3"/>
      <c r="E31" s="63"/>
      <c r="F31" s="63"/>
      <c r="G31" s="63"/>
      <c r="H31" s="63"/>
      <c r="I31" s="95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97" t="s">
        <v>34</v>
      </c>
      <c r="J32" s="33" t="s">
        <v>36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8" t="s">
        <v>37</v>
      </c>
      <c r="E33" s="24" t="s">
        <v>38</v>
      </c>
      <c r="F33" s="99">
        <f>ROUND((SUM(BE132:BE216)),  2)</f>
        <v>0</v>
      </c>
      <c r="G33" s="29"/>
      <c r="H33" s="29"/>
      <c r="I33" s="100">
        <v>0.21</v>
      </c>
      <c r="J33" s="99">
        <f>ROUND(((SUM(BE132:BE216))*I33),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4" t="s">
        <v>39</v>
      </c>
      <c r="F34" s="99">
        <f>ROUND((SUM(BF132:BF216)),  2)</f>
        <v>0</v>
      </c>
      <c r="G34" s="29"/>
      <c r="H34" s="29"/>
      <c r="I34" s="100">
        <v>0.15</v>
      </c>
      <c r="J34" s="99">
        <f>ROUND(((SUM(BF132:BF216))*I34),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40</v>
      </c>
      <c r="F35" s="99">
        <f>ROUND((SUM(BG132:BG216)),  2)</f>
        <v>0</v>
      </c>
      <c r="G35" s="29"/>
      <c r="H35" s="29"/>
      <c r="I35" s="100">
        <v>0.21</v>
      </c>
      <c r="J35" s="99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41</v>
      </c>
      <c r="F36" s="99">
        <f>ROUND((SUM(BH132:BH216)),  2)</f>
        <v>0</v>
      </c>
      <c r="G36" s="29"/>
      <c r="H36" s="29"/>
      <c r="I36" s="100">
        <v>0.15</v>
      </c>
      <c r="J36" s="99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42</v>
      </c>
      <c r="F37" s="99">
        <f>ROUND((SUM(BI132:BI216)),  2)</f>
        <v>0</v>
      </c>
      <c r="G37" s="29"/>
      <c r="H37" s="29"/>
      <c r="I37" s="100">
        <v>0</v>
      </c>
      <c r="J37" s="99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8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1"/>
      <c r="D39" s="102" t="s">
        <v>43</v>
      </c>
      <c r="E39" s="57"/>
      <c r="F39" s="57"/>
      <c r="G39" s="103" t="s">
        <v>44</v>
      </c>
      <c r="H39" s="104" t="s">
        <v>45</v>
      </c>
      <c r="I39" s="105"/>
      <c r="J39" s="106">
        <f>SUM(J30:J37)</f>
        <v>0</v>
      </c>
      <c r="K39" s="107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8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I41" s="86"/>
      <c r="L41" s="17"/>
    </row>
    <row r="42" spans="1:31" s="1" customFormat="1" ht="14.4" customHeight="1">
      <c r="B42" s="17"/>
      <c r="I42" s="86"/>
      <c r="L42" s="17"/>
    </row>
    <row r="43" spans="1:31" s="1" customFormat="1" ht="14.4" customHeight="1">
      <c r="B43" s="17"/>
      <c r="I43" s="86"/>
      <c r="L43" s="17"/>
    </row>
    <row r="44" spans="1:31" s="1" customFormat="1" ht="14.4" customHeight="1">
      <c r="B44" s="17"/>
      <c r="I44" s="86"/>
      <c r="L44" s="17"/>
    </row>
    <row r="45" spans="1:31" s="1" customFormat="1" ht="14.4" customHeight="1">
      <c r="B45" s="17"/>
      <c r="I45" s="86"/>
      <c r="L45" s="17"/>
    </row>
    <row r="46" spans="1:31" s="1" customFormat="1" ht="14.4" customHeight="1">
      <c r="B46" s="17"/>
      <c r="I46" s="86"/>
      <c r="L46" s="17"/>
    </row>
    <row r="47" spans="1:31" s="1" customFormat="1" ht="14.4" customHeight="1">
      <c r="B47" s="17"/>
      <c r="I47" s="86"/>
      <c r="L47" s="17"/>
    </row>
    <row r="48" spans="1:31" s="1" customFormat="1" ht="14.4" customHeight="1">
      <c r="B48" s="17"/>
      <c r="I48" s="86"/>
      <c r="L48" s="17"/>
    </row>
    <row r="49" spans="1:31" s="1" customFormat="1" ht="14.4" customHeight="1">
      <c r="B49" s="17"/>
      <c r="I49" s="86"/>
      <c r="L49" s="17"/>
    </row>
    <row r="50" spans="1:31" s="2" customFormat="1" ht="14.4" customHeight="1">
      <c r="B50" s="39"/>
      <c r="D50" s="40" t="s">
        <v>46</v>
      </c>
      <c r="E50" s="41"/>
      <c r="F50" s="41"/>
      <c r="G50" s="40" t="s">
        <v>47</v>
      </c>
      <c r="H50" s="41"/>
      <c r="I50" s="108"/>
      <c r="J50" s="41"/>
      <c r="K50" s="41"/>
      <c r="L50" s="39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29"/>
      <c r="B61" s="30"/>
      <c r="C61" s="29"/>
      <c r="D61" s="42" t="s">
        <v>48</v>
      </c>
      <c r="E61" s="32"/>
      <c r="F61" s="109" t="s">
        <v>49</v>
      </c>
      <c r="G61" s="42" t="s">
        <v>48</v>
      </c>
      <c r="H61" s="32"/>
      <c r="I61" s="110"/>
      <c r="J61" s="111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12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29"/>
      <c r="B76" s="30"/>
      <c r="C76" s="29"/>
      <c r="D76" s="42" t="s">
        <v>48</v>
      </c>
      <c r="E76" s="32"/>
      <c r="F76" s="109" t="s">
        <v>49</v>
      </c>
      <c r="G76" s="42" t="s">
        <v>48</v>
      </c>
      <c r="H76" s="32"/>
      <c r="I76" s="110"/>
      <c r="J76" s="111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113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114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18" t="s">
        <v>87</v>
      </c>
      <c r="D82" s="29"/>
      <c r="E82" s="29"/>
      <c r="F82" s="29"/>
      <c r="G82" s="29"/>
      <c r="H82" s="29"/>
      <c r="I82" s="8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8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8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4" t="str">
        <f>E7</f>
        <v>MK Řisuty p.č.1474/1</v>
      </c>
      <c r="F85" s="225"/>
      <c r="G85" s="225"/>
      <c r="H85" s="225"/>
      <c r="I85" s="8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85</v>
      </c>
      <c r="D86" s="29"/>
      <c r="E86" s="29"/>
      <c r="F86" s="29"/>
      <c r="G86" s="29"/>
      <c r="H86" s="29"/>
      <c r="I86" s="8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4" t="str">
        <f>E9</f>
        <v>01 - Stavební rozpočet</v>
      </c>
      <c r="F87" s="226"/>
      <c r="G87" s="226"/>
      <c r="H87" s="226"/>
      <c r="I87" s="8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8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20</v>
      </c>
      <c r="D89" s="29"/>
      <c r="E89" s="29"/>
      <c r="F89" s="22" t="str">
        <f>F12</f>
        <v xml:space="preserve"> </v>
      </c>
      <c r="G89" s="29"/>
      <c r="H89" s="29"/>
      <c r="I89" s="90" t="s">
        <v>22</v>
      </c>
      <c r="J89" s="52" t="str">
        <f>IF(J12="","",J12)</f>
        <v>23. 7. 2020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8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>
      <c r="A91" s="29"/>
      <c r="B91" s="30"/>
      <c r="C91" s="24" t="s">
        <v>24</v>
      </c>
      <c r="D91" s="29"/>
      <c r="E91" s="29"/>
      <c r="F91" s="22" t="str">
        <f>E15</f>
        <v xml:space="preserve"> </v>
      </c>
      <c r="G91" s="29"/>
      <c r="H91" s="29"/>
      <c r="I91" s="90" t="s">
        <v>29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90" t="s">
        <v>31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8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5" t="s">
        <v>88</v>
      </c>
      <c r="D94" s="101"/>
      <c r="E94" s="101"/>
      <c r="F94" s="101"/>
      <c r="G94" s="101"/>
      <c r="H94" s="101"/>
      <c r="I94" s="116"/>
      <c r="J94" s="117" t="s">
        <v>89</v>
      </c>
      <c r="K94" s="101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8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customHeight="1">
      <c r="A96" s="29"/>
      <c r="B96" s="30"/>
      <c r="C96" s="118" t="s">
        <v>90</v>
      </c>
      <c r="D96" s="29"/>
      <c r="E96" s="29"/>
      <c r="F96" s="29"/>
      <c r="G96" s="29"/>
      <c r="H96" s="29"/>
      <c r="I96" s="89"/>
      <c r="J96" s="68">
        <f>J132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91</v>
      </c>
    </row>
    <row r="97" spans="2:12" s="9" customFormat="1" ht="24.9" customHeight="1">
      <c r="B97" s="119"/>
      <c r="D97" s="120" t="s">
        <v>92</v>
      </c>
      <c r="E97" s="121"/>
      <c r="F97" s="121"/>
      <c r="G97" s="121"/>
      <c r="H97" s="121"/>
      <c r="I97" s="122"/>
      <c r="J97" s="123">
        <f>J133</f>
        <v>0</v>
      </c>
      <c r="L97" s="119"/>
    </row>
    <row r="98" spans="2:12" s="10" customFormat="1" ht="19.95" customHeight="1">
      <c r="B98" s="124"/>
      <c r="D98" s="125" t="s">
        <v>93</v>
      </c>
      <c r="E98" s="126"/>
      <c r="F98" s="126"/>
      <c r="G98" s="126"/>
      <c r="H98" s="126"/>
      <c r="I98" s="127"/>
      <c r="J98" s="128">
        <f>J134</f>
        <v>0</v>
      </c>
      <c r="L98" s="124"/>
    </row>
    <row r="99" spans="2:12" s="10" customFormat="1" ht="19.95" customHeight="1">
      <c r="B99" s="124"/>
      <c r="D99" s="125" t="s">
        <v>94</v>
      </c>
      <c r="E99" s="126"/>
      <c r="F99" s="126"/>
      <c r="G99" s="126"/>
      <c r="H99" s="126"/>
      <c r="I99" s="127"/>
      <c r="J99" s="128">
        <f>J156</f>
        <v>0</v>
      </c>
      <c r="L99" s="124"/>
    </row>
    <row r="100" spans="2:12" s="10" customFormat="1" ht="19.95" customHeight="1">
      <c r="B100" s="124"/>
      <c r="D100" s="125" t="s">
        <v>95</v>
      </c>
      <c r="E100" s="126"/>
      <c r="F100" s="126"/>
      <c r="G100" s="126"/>
      <c r="H100" s="126"/>
      <c r="I100" s="127"/>
      <c r="J100" s="128">
        <f>J161</f>
        <v>0</v>
      </c>
      <c r="L100" s="124"/>
    </row>
    <row r="101" spans="2:12" s="10" customFormat="1" ht="19.95" customHeight="1">
      <c r="B101" s="124"/>
      <c r="D101" s="125" t="s">
        <v>96</v>
      </c>
      <c r="E101" s="126"/>
      <c r="F101" s="126"/>
      <c r="G101" s="126"/>
      <c r="H101" s="126"/>
      <c r="I101" s="127"/>
      <c r="J101" s="128">
        <f>J164</f>
        <v>0</v>
      </c>
      <c r="L101" s="124"/>
    </row>
    <row r="102" spans="2:12" s="10" customFormat="1" ht="19.95" customHeight="1">
      <c r="B102" s="124"/>
      <c r="D102" s="125" t="s">
        <v>97</v>
      </c>
      <c r="E102" s="126"/>
      <c r="F102" s="126"/>
      <c r="G102" s="126"/>
      <c r="H102" s="126"/>
      <c r="I102" s="127"/>
      <c r="J102" s="128">
        <f>J180</f>
        <v>0</v>
      </c>
      <c r="L102" s="124"/>
    </row>
    <row r="103" spans="2:12" s="10" customFormat="1" ht="19.95" customHeight="1">
      <c r="B103" s="124"/>
      <c r="D103" s="125" t="s">
        <v>98</v>
      </c>
      <c r="E103" s="126"/>
      <c r="F103" s="126"/>
      <c r="G103" s="126"/>
      <c r="H103" s="126"/>
      <c r="I103" s="127"/>
      <c r="J103" s="128">
        <f>J185</f>
        <v>0</v>
      </c>
      <c r="L103" s="124"/>
    </row>
    <row r="104" spans="2:12" s="10" customFormat="1" ht="19.95" customHeight="1">
      <c r="B104" s="124"/>
      <c r="D104" s="125" t="s">
        <v>99</v>
      </c>
      <c r="E104" s="126"/>
      <c r="F104" s="126"/>
      <c r="G104" s="126"/>
      <c r="H104" s="126"/>
      <c r="I104" s="127"/>
      <c r="J104" s="128">
        <f>J193</f>
        <v>0</v>
      </c>
      <c r="L104" s="124"/>
    </row>
    <row r="105" spans="2:12" s="10" customFormat="1" ht="19.95" customHeight="1">
      <c r="B105" s="124"/>
      <c r="D105" s="125" t="s">
        <v>100</v>
      </c>
      <c r="E105" s="126"/>
      <c r="F105" s="126"/>
      <c r="G105" s="126"/>
      <c r="H105" s="126"/>
      <c r="I105" s="127"/>
      <c r="J105" s="128">
        <f>J196</f>
        <v>0</v>
      </c>
      <c r="L105" s="124"/>
    </row>
    <row r="106" spans="2:12" s="9" customFormat="1" ht="24.9" customHeight="1">
      <c r="B106" s="119"/>
      <c r="D106" s="120" t="s">
        <v>101</v>
      </c>
      <c r="E106" s="121"/>
      <c r="F106" s="121"/>
      <c r="G106" s="121"/>
      <c r="H106" s="121"/>
      <c r="I106" s="122"/>
      <c r="J106" s="123">
        <f>J198</f>
        <v>0</v>
      </c>
      <c r="L106" s="119"/>
    </row>
    <row r="107" spans="2:12" s="10" customFormat="1" ht="19.95" customHeight="1">
      <c r="B107" s="124"/>
      <c r="D107" s="125" t="s">
        <v>102</v>
      </c>
      <c r="E107" s="126"/>
      <c r="F107" s="126"/>
      <c r="G107" s="126"/>
      <c r="H107" s="126"/>
      <c r="I107" s="127"/>
      <c r="J107" s="128">
        <f>J199</f>
        <v>0</v>
      </c>
      <c r="L107" s="124"/>
    </row>
    <row r="108" spans="2:12" s="10" customFormat="1" ht="19.95" customHeight="1">
      <c r="B108" s="124"/>
      <c r="D108" s="125" t="s">
        <v>103</v>
      </c>
      <c r="E108" s="126"/>
      <c r="F108" s="126"/>
      <c r="G108" s="126"/>
      <c r="H108" s="126"/>
      <c r="I108" s="127"/>
      <c r="J108" s="128">
        <f>J201</f>
        <v>0</v>
      </c>
      <c r="L108" s="124"/>
    </row>
    <row r="109" spans="2:12" s="9" customFormat="1" ht="24.9" customHeight="1">
      <c r="B109" s="119"/>
      <c r="D109" s="120" t="s">
        <v>104</v>
      </c>
      <c r="E109" s="121"/>
      <c r="F109" s="121"/>
      <c r="G109" s="121"/>
      <c r="H109" s="121"/>
      <c r="I109" s="122"/>
      <c r="J109" s="123">
        <f>J208</f>
        <v>0</v>
      </c>
      <c r="L109" s="119"/>
    </row>
    <row r="110" spans="2:12" s="10" customFormat="1" ht="19.95" customHeight="1">
      <c r="B110" s="124"/>
      <c r="D110" s="125" t="s">
        <v>105</v>
      </c>
      <c r="E110" s="126"/>
      <c r="F110" s="126"/>
      <c r="G110" s="126"/>
      <c r="H110" s="126"/>
      <c r="I110" s="127"/>
      <c r="J110" s="128">
        <f>J209</f>
        <v>0</v>
      </c>
      <c r="L110" s="124"/>
    </row>
    <row r="111" spans="2:12" s="10" customFormat="1" ht="19.95" customHeight="1">
      <c r="B111" s="124"/>
      <c r="D111" s="125" t="s">
        <v>106</v>
      </c>
      <c r="E111" s="126"/>
      <c r="F111" s="126"/>
      <c r="G111" s="126"/>
      <c r="H111" s="126"/>
      <c r="I111" s="127"/>
      <c r="J111" s="128">
        <f>J212</f>
        <v>0</v>
      </c>
      <c r="L111" s="124"/>
    </row>
    <row r="112" spans="2:12" s="10" customFormat="1" ht="19.95" customHeight="1">
      <c r="B112" s="124"/>
      <c r="D112" s="125" t="s">
        <v>107</v>
      </c>
      <c r="E112" s="126"/>
      <c r="F112" s="126"/>
      <c r="G112" s="126"/>
      <c r="H112" s="126"/>
      <c r="I112" s="127"/>
      <c r="J112" s="128">
        <f>J215</f>
        <v>0</v>
      </c>
      <c r="L112" s="124"/>
    </row>
    <row r="113" spans="1:31" s="2" customFormat="1" ht="21.75" customHeight="1">
      <c r="A113" s="29"/>
      <c r="B113" s="30"/>
      <c r="C113" s="29"/>
      <c r="D113" s="29"/>
      <c r="E113" s="29"/>
      <c r="F113" s="29"/>
      <c r="G113" s="29"/>
      <c r="H113" s="29"/>
      <c r="I113" s="8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6.9" customHeight="1">
      <c r="A114" s="29"/>
      <c r="B114" s="44"/>
      <c r="C114" s="45"/>
      <c r="D114" s="45"/>
      <c r="E114" s="45"/>
      <c r="F114" s="45"/>
      <c r="G114" s="45"/>
      <c r="H114" s="45"/>
      <c r="I114" s="113"/>
      <c r="J114" s="45"/>
      <c r="K114" s="45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8" spans="1:31" s="2" customFormat="1" ht="6.9" customHeight="1">
      <c r="A118" s="29"/>
      <c r="B118" s="46"/>
      <c r="C118" s="47"/>
      <c r="D118" s="47"/>
      <c r="E118" s="47"/>
      <c r="F118" s="47"/>
      <c r="G118" s="47"/>
      <c r="H118" s="47"/>
      <c r="I118" s="114"/>
      <c r="J118" s="47"/>
      <c r="K118" s="47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4.9" customHeight="1">
      <c r="A119" s="29"/>
      <c r="B119" s="30"/>
      <c r="C119" s="18" t="s">
        <v>108</v>
      </c>
      <c r="D119" s="29"/>
      <c r="E119" s="29"/>
      <c r="F119" s="29"/>
      <c r="G119" s="29"/>
      <c r="H119" s="29"/>
      <c r="I119" s="8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" customHeight="1">
      <c r="A120" s="29"/>
      <c r="B120" s="30"/>
      <c r="C120" s="29"/>
      <c r="D120" s="29"/>
      <c r="E120" s="29"/>
      <c r="F120" s="29"/>
      <c r="G120" s="29"/>
      <c r="H120" s="29"/>
      <c r="I120" s="8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16</v>
      </c>
      <c r="D121" s="29"/>
      <c r="E121" s="29"/>
      <c r="F121" s="29"/>
      <c r="G121" s="29"/>
      <c r="H121" s="29"/>
      <c r="I121" s="8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24" t="str">
        <f>E7</f>
        <v>MK Řisuty p.č.1474/1</v>
      </c>
      <c r="F122" s="225"/>
      <c r="G122" s="225"/>
      <c r="H122" s="225"/>
      <c r="I122" s="8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85</v>
      </c>
      <c r="D123" s="29"/>
      <c r="E123" s="29"/>
      <c r="F123" s="29"/>
      <c r="G123" s="29"/>
      <c r="H123" s="29"/>
      <c r="I123" s="8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6.5" customHeight="1">
      <c r="A124" s="29"/>
      <c r="B124" s="30"/>
      <c r="C124" s="29"/>
      <c r="D124" s="29"/>
      <c r="E124" s="204" t="str">
        <f>E9</f>
        <v>01 - Stavební rozpočet</v>
      </c>
      <c r="F124" s="226"/>
      <c r="G124" s="226"/>
      <c r="H124" s="226"/>
      <c r="I124" s="8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" customHeight="1">
      <c r="A125" s="29"/>
      <c r="B125" s="30"/>
      <c r="C125" s="29"/>
      <c r="D125" s="29"/>
      <c r="E125" s="29"/>
      <c r="F125" s="29"/>
      <c r="G125" s="29"/>
      <c r="H125" s="29"/>
      <c r="I125" s="8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4" t="s">
        <v>20</v>
      </c>
      <c r="D126" s="29"/>
      <c r="E126" s="29"/>
      <c r="F126" s="22" t="str">
        <f>F12</f>
        <v xml:space="preserve"> </v>
      </c>
      <c r="G126" s="29"/>
      <c r="H126" s="29"/>
      <c r="I126" s="90" t="s">
        <v>22</v>
      </c>
      <c r="J126" s="52" t="str">
        <f>IF(J12="","",J12)</f>
        <v>23. 7. 2020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" customHeight="1">
      <c r="A127" s="29"/>
      <c r="B127" s="30"/>
      <c r="C127" s="29"/>
      <c r="D127" s="29"/>
      <c r="E127" s="29"/>
      <c r="F127" s="29"/>
      <c r="G127" s="29"/>
      <c r="H127" s="29"/>
      <c r="I127" s="8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15" customHeight="1">
      <c r="A128" s="29"/>
      <c r="B128" s="30"/>
      <c r="C128" s="24" t="s">
        <v>24</v>
      </c>
      <c r="D128" s="29"/>
      <c r="E128" s="29"/>
      <c r="F128" s="22" t="str">
        <f>E15</f>
        <v xml:space="preserve"> </v>
      </c>
      <c r="G128" s="29"/>
      <c r="H128" s="29"/>
      <c r="I128" s="90" t="s">
        <v>29</v>
      </c>
      <c r="J128" s="27" t="str">
        <f>E21</f>
        <v xml:space="preserve"> </v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15" customHeight="1">
      <c r="A129" s="29"/>
      <c r="B129" s="30"/>
      <c r="C129" s="24" t="s">
        <v>27</v>
      </c>
      <c r="D129" s="29"/>
      <c r="E129" s="29"/>
      <c r="F129" s="22" t="str">
        <f>IF(E18="","",E18)</f>
        <v>Vyplň údaj</v>
      </c>
      <c r="G129" s="29"/>
      <c r="H129" s="29"/>
      <c r="I129" s="90" t="s">
        <v>31</v>
      </c>
      <c r="J129" s="27" t="str">
        <f>E24</f>
        <v xml:space="preserve"> </v>
      </c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35" customHeight="1">
      <c r="A130" s="29"/>
      <c r="B130" s="30"/>
      <c r="C130" s="29"/>
      <c r="D130" s="29"/>
      <c r="E130" s="29"/>
      <c r="F130" s="29"/>
      <c r="G130" s="29"/>
      <c r="H130" s="29"/>
      <c r="I130" s="89"/>
      <c r="J130" s="29"/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>
      <c r="A131" s="129"/>
      <c r="B131" s="130"/>
      <c r="C131" s="131" t="s">
        <v>109</v>
      </c>
      <c r="D131" s="132" t="s">
        <v>58</v>
      </c>
      <c r="E131" s="132" t="s">
        <v>54</v>
      </c>
      <c r="F131" s="132" t="s">
        <v>55</v>
      </c>
      <c r="G131" s="132" t="s">
        <v>110</v>
      </c>
      <c r="H131" s="132" t="s">
        <v>111</v>
      </c>
      <c r="I131" s="133" t="s">
        <v>112</v>
      </c>
      <c r="J131" s="134" t="s">
        <v>89</v>
      </c>
      <c r="K131" s="135" t="s">
        <v>113</v>
      </c>
      <c r="L131" s="136"/>
      <c r="M131" s="59" t="s">
        <v>1</v>
      </c>
      <c r="N131" s="60" t="s">
        <v>37</v>
      </c>
      <c r="O131" s="60" t="s">
        <v>114</v>
      </c>
      <c r="P131" s="60" t="s">
        <v>115</v>
      </c>
      <c r="Q131" s="60" t="s">
        <v>116</v>
      </c>
      <c r="R131" s="60" t="s">
        <v>117</v>
      </c>
      <c r="S131" s="60" t="s">
        <v>118</v>
      </c>
      <c r="T131" s="61" t="s">
        <v>119</v>
      </c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</row>
    <row r="132" spans="1:65" s="2" customFormat="1" ht="22.8" customHeight="1">
      <c r="A132" s="29"/>
      <c r="B132" s="30"/>
      <c r="C132" s="66" t="s">
        <v>120</v>
      </c>
      <c r="D132" s="29"/>
      <c r="E132" s="29"/>
      <c r="F132" s="29"/>
      <c r="G132" s="29"/>
      <c r="H132" s="29"/>
      <c r="I132" s="89"/>
      <c r="J132" s="137">
        <f>BK132</f>
        <v>0</v>
      </c>
      <c r="K132" s="29"/>
      <c r="L132" s="30"/>
      <c r="M132" s="62"/>
      <c r="N132" s="53"/>
      <c r="O132" s="63"/>
      <c r="P132" s="138">
        <f>P133+P198+P208</f>
        <v>0</v>
      </c>
      <c r="Q132" s="63"/>
      <c r="R132" s="138">
        <f>R133+R198+R208</f>
        <v>207.26987360000001</v>
      </c>
      <c r="S132" s="63"/>
      <c r="T132" s="139">
        <f>T133+T198+T208</f>
        <v>365.00599999999997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4" t="s">
        <v>72</v>
      </c>
      <c r="AU132" s="14" t="s">
        <v>91</v>
      </c>
      <c r="BK132" s="140">
        <f>BK133+BK198+BK208</f>
        <v>0</v>
      </c>
    </row>
    <row r="133" spans="1:65" s="12" customFormat="1" ht="25.95" customHeight="1">
      <c r="B133" s="141"/>
      <c r="D133" s="142" t="s">
        <v>72</v>
      </c>
      <c r="E133" s="143" t="s">
        <v>121</v>
      </c>
      <c r="F133" s="143" t="s">
        <v>122</v>
      </c>
      <c r="I133" s="144"/>
      <c r="J133" s="145">
        <f>BK133</f>
        <v>0</v>
      </c>
      <c r="L133" s="141"/>
      <c r="M133" s="146"/>
      <c r="N133" s="147"/>
      <c r="O133" s="147"/>
      <c r="P133" s="148">
        <f>P134+P156+P161+P164+P180+P185+P193+P196</f>
        <v>0</v>
      </c>
      <c r="Q133" s="147"/>
      <c r="R133" s="148">
        <f>R134+R156+R161+R164+R180+R185+R193+R196</f>
        <v>207.24086800000001</v>
      </c>
      <c r="S133" s="147"/>
      <c r="T133" s="149">
        <f>T134+T156+T161+T164+T180+T185+T193+T196</f>
        <v>365.00599999999997</v>
      </c>
      <c r="AR133" s="142" t="s">
        <v>81</v>
      </c>
      <c r="AT133" s="150" t="s">
        <v>72</v>
      </c>
      <c r="AU133" s="150" t="s">
        <v>73</v>
      </c>
      <c r="AY133" s="142" t="s">
        <v>123</v>
      </c>
      <c r="BK133" s="151">
        <f>BK134+BK156+BK161+BK164+BK180+BK185+BK193+BK196</f>
        <v>0</v>
      </c>
    </row>
    <row r="134" spans="1:65" s="12" customFormat="1" ht="22.8" customHeight="1">
      <c r="B134" s="141"/>
      <c r="D134" s="142" t="s">
        <v>72</v>
      </c>
      <c r="E134" s="152" t="s">
        <v>81</v>
      </c>
      <c r="F134" s="152" t="s">
        <v>124</v>
      </c>
      <c r="I134" s="144"/>
      <c r="J134" s="153">
        <f>BK134</f>
        <v>0</v>
      </c>
      <c r="L134" s="141"/>
      <c r="M134" s="146"/>
      <c r="N134" s="147"/>
      <c r="O134" s="147"/>
      <c r="P134" s="148">
        <f>SUM(P135:P155)</f>
        <v>0</v>
      </c>
      <c r="Q134" s="147"/>
      <c r="R134" s="148">
        <f>SUM(R135:R155)</f>
        <v>30.518248999999997</v>
      </c>
      <c r="S134" s="147"/>
      <c r="T134" s="149">
        <f>SUM(T135:T155)</f>
        <v>365.00599999999997</v>
      </c>
      <c r="AR134" s="142" t="s">
        <v>81</v>
      </c>
      <c r="AT134" s="150" t="s">
        <v>72</v>
      </c>
      <c r="AU134" s="150" t="s">
        <v>81</v>
      </c>
      <c r="AY134" s="142" t="s">
        <v>123</v>
      </c>
      <c r="BK134" s="151">
        <f>SUM(BK135:BK155)</f>
        <v>0</v>
      </c>
    </row>
    <row r="135" spans="1:65" s="2" customFormat="1" ht="21.75" customHeight="1">
      <c r="A135" s="29"/>
      <c r="B135" s="154"/>
      <c r="C135" s="155" t="s">
        <v>81</v>
      </c>
      <c r="D135" s="155" t="s">
        <v>125</v>
      </c>
      <c r="E135" s="156" t="s">
        <v>126</v>
      </c>
      <c r="F135" s="157" t="s">
        <v>127</v>
      </c>
      <c r="G135" s="158" t="s">
        <v>128</v>
      </c>
      <c r="H135" s="159">
        <v>1</v>
      </c>
      <c r="I135" s="160"/>
      <c r="J135" s="161">
        <f t="shared" ref="J135:J155" si="0">ROUND(I135*H135,2)</f>
        <v>0</v>
      </c>
      <c r="K135" s="162"/>
      <c r="L135" s="30"/>
      <c r="M135" s="163" t="s">
        <v>1</v>
      </c>
      <c r="N135" s="164" t="s">
        <v>38</v>
      </c>
      <c r="O135" s="55"/>
      <c r="P135" s="165">
        <f t="shared" ref="P135:P155" si="1">O135*H135</f>
        <v>0</v>
      </c>
      <c r="Q135" s="165">
        <v>0</v>
      </c>
      <c r="R135" s="165">
        <f t="shared" ref="R135:R155" si="2">Q135*H135</f>
        <v>0</v>
      </c>
      <c r="S135" s="165">
        <v>0</v>
      </c>
      <c r="T135" s="166">
        <f t="shared" ref="T135:T155" si="3"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7" t="s">
        <v>129</v>
      </c>
      <c r="AT135" s="167" t="s">
        <v>125</v>
      </c>
      <c r="AU135" s="167" t="s">
        <v>83</v>
      </c>
      <c r="AY135" s="14" t="s">
        <v>123</v>
      </c>
      <c r="BE135" s="168">
        <f t="shared" ref="BE135:BE155" si="4">IF(N135="základní",J135,0)</f>
        <v>0</v>
      </c>
      <c r="BF135" s="168">
        <f t="shared" ref="BF135:BF155" si="5">IF(N135="snížená",J135,0)</f>
        <v>0</v>
      </c>
      <c r="BG135" s="168">
        <f t="shared" ref="BG135:BG155" si="6">IF(N135="zákl. přenesená",J135,0)</f>
        <v>0</v>
      </c>
      <c r="BH135" s="168">
        <f t="shared" ref="BH135:BH155" si="7">IF(N135="sníž. přenesená",J135,0)</f>
        <v>0</v>
      </c>
      <c r="BI135" s="168">
        <f t="shared" ref="BI135:BI155" si="8">IF(N135="nulová",J135,0)</f>
        <v>0</v>
      </c>
      <c r="BJ135" s="14" t="s">
        <v>81</v>
      </c>
      <c r="BK135" s="168">
        <f t="shared" ref="BK135:BK155" si="9">ROUND(I135*H135,2)</f>
        <v>0</v>
      </c>
      <c r="BL135" s="14" t="s">
        <v>129</v>
      </c>
      <c r="BM135" s="167" t="s">
        <v>130</v>
      </c>
    </row>
    <row r="136" spans="1:65" s="2" customFormat="1" ht="16.5" customHeight="1">
      <c r="A136" s="29"/>
      <c r="B136" s="154"/>
      <c r="C136" s="155" t="s">
        <v>83</v>
      </c>
      <c r="D136" s="155" t="s">
        <v>125</v>
      </c>
      <c r="E136" s="156" t="s">
        <v>131</v>
      </c>
      <c r="F136" s="157" t="s">
        <v>132</v>
      </c>
      <c r="G136" s="158" t="s">
        <v>128</v>
      </c>
      <c r="H136" s="159">
        <v>1</v>
      </c>
      <c r="I136" s="160"/>
      <c r="J136" s="161">
        <f t="shared" si="0"/>
        <v>0</v>
      </c>
      <c r="K136" s="162"/>
      <c r="L136" s="30"/>
      <c r="M136" s="163" t="s">
        <v>1</v>
      </c>
      <c r="N136" s="164" t="s">
        <v>38</v>
      </c>
      <c r="O136" s="55"/>
      <c r="P136" s="165">
        <f t="shared" si="1"/>
        <v>0</v>
      </c>
      <c r="Q136" s="165">
        <v>9.0000000000000006E-5</v>
      </c>
      <c r="R136" s="165">
        <f t="shared" si="2"/>
        <v>9.0000000000000006E-5</v>
      </c>
      <c r="S136" s="165">
        <v>0</v>
      </c>
      <c r="T136" s="166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7" t="s">
        <v>129</v>
      </c>
      <c r="AT136" s="167" t="s">
        <v>125</v>
      </c>
      <c r="AU136" s="167" t="s">
        <v>83</v>
      </c>
      <c r="AY136" s="14" t="s">
        <v>123</v>
      </c>
      <c r="BE136" s="168">
        <f t="shared" si="4"/>
        <v>0</v>
      </c>
      <c r="BF136" s="168">
        <f t="shared" si="5"/>
        <v>0</v>
      </c>
      <c r="BG136" s="168">
        <f t="shared" si="6"/>
        <v>0</v>
      </c>
      <c r="BH136" s="168">
        <f t="shared" si="7"/>
        <v>0</v>
      </c>
      <c r="BI136" s="168">
        <f t="shared" si="8"/>
        <v>0</v>
      </c>
      <c r="BJ136" s="14" t="s">
        <v>81</v>
      </c>
      <c r="BK136" s="168">
        <f t="shared" si="9"/>
        <v>0</v>
      </c>
      <c r="BL136" s="14" t="s">
        <v>129</v>
      </c>
      <c r="BM136" s="167" t="s">
        <v>133</v>
      </c>
    </row>
    <row r="137" spans="1:65" s="2" customFormat="1" ht="21.75" customHeight="1">
      <c r="A137" s="29"/>
      <c r="B137" s="154"/>
      <c r="C137" s="155" t="s">
        <v>134</v>
      </c>
      <c r="D137" s="155" t="s">
        <v>125</v>
      </c>
      <c r="E137" s="156" t="s">
        <v>135</v>
      </c>
      <c r="F137" s="157" t="s">
        <v>136</v>
      </c>
      <c r="G137" s="158" t="s">
        <v>137</v>
      </c>
      <c r="H137" s="159">
        <v>376</v>
      </c>
      <c r="I137" s="160"/>
      <c r="J137" s="161">
        <f t="shared" si="0"/>
        <v>0</v>
      </c>
      <c r="K137" s="162"/>
      <c r="L137" s="30"/>
      <c r="M137" s="163" t="s">
        <v>1</v>
      </c>
      <c r="N137" s="164" t="s">
        <v>38</v>
      </c>
      <c r="O137" s="55"/>
      <c r="P137" s="165">
        <f t="shared" si="1"/>
        <v>0</v>
      </c>
      <c r="Q137" s="165">
        <v>0</v>
      </c>
      <c r="R137" s="165">
        <f t="shared" si="2"/>
        <v>0</v>
      </c>
      <c r="S137" s="165">
        <v>0.42499999999999999</v>
      </c>
      <c r="T137" s="166">
        <f t="shared" si="3"/>
        <v>159.79999999999998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7" t="s">
        <v>129</v>
      </c>
      <c r="AT137" s="167" t="s">
        <v>125</v>
      </c>
      <c r="AU137" s="167" t="s">
        <v>83</v>
      </c>
      <c r="AY137" s="14" t="s">
        <v>123</v>
      </c>
      <c r="BE137" s="168">
        <f t="shared" si="4"/>
        <v>0</v>
      </c>
      <c r="BF137" s="168">
        <f t="shared" si="5"/>
        <v>0</v>
      </c>
      <c r="BG137" s="168">
        <f t="shared" si="6"/>
        <v>0</v>
      </c>
      <c r="BH137" s="168">
        <f t="shared" si="7"/>
        <v>0</v>
      </c>
      <c r="BI137" s="168">
        <f t="shared" si="8"/>
        <v>0</v>
      </c>
      <c r="BJ137" s="14" t="s">
        <v>81</v>
      </c>
      <c r="BK137" s="168">
        <f t="shared" si="9"/>
        <v>0</v>
      </c>
      <c r="BL137" s="14" t="s">
        <v>129</v>
      </c>
      <c r="BM137" s="167" t="s">
        <v>138</v>
      </c>
    </row>
    <row r="138" spans="1:65" s="2" customFormat="1" ht="21.75" customHeight="1">
      <c r="A138" s="29"/>
      <c r="B138" s="154"/>
      <c r="C138" s="155" t="s">
        <v>129</v>
      </c>
      <c r="D138" s="155" t="s">
        <v>125</v>
      </c>
      <c r="E138" s="156" t="s">
        <v>139</v>
      </c>
      <c r="F138" s="157" t="s">
        <v>140</v>
      </c>
      <c r="G138" s="158" t="s">
        <v>137</v>
      </c>
      <c r="H138" s="159">
        <v>389</v>
      </c>
      <c r="I138" s="160"/>
      <c r="J138" s="161">
        <f t="shared" si="0"/>
        <v>0</v>
      </c>
      <c r="K138" s="162"/>
      <c r="L138" s="30"/>
      <c r="M138" s="163" t="s">
        <v>1</v>
      </c>
      <c r="N138" s="164" t="s">
        <v>38</v>
      </c>
      <c r="O138" s="55"/>
      <c r="P138" s="165">
        <f t="shared" si="1"/>
        <v>0</v>
      </c>
      <c r="Q138" s="165">
        <v>0</v>
      </c>
      <c r="R138" s="165">
        <f t="shared" si="2"/>
        <v>0</v>
      </c>
      <c r="S138" s="165">
        <v>0.44</v>
      </c>
      <c r="T138" s="166">
        <f t="shared" si="3"/>
        <v>171.16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7" t="s">
        <v>129</v>
      </c>
      <c r="AT138" s="167" t="s">
        <v>125</v>
      </c>
      <c r="AU138" s="167" t="s">
        <v>83</v>
      </c>
      <c r="AY138" s="14" t="s">
        <v>123</v>
      </c>
      <c r="BE138" s="168">
        <f t="shared" si="4"/>
        <v>0</v>
      </c>
      <c r="BF138" s="168">
        <f t="shared" si="5"/>
        <v>0</v>
      </c>
      <c r="BG138" s="168">
        <f t="shared" si="6"/>
        <v>0</v>
      </c>
      <c r="BH138" s="168">
        <f t="shared" si="7"/>
        <v>0</v>
      </c>
      <c r="BI138" s="168">
        <f t="shared" si="8"/>
        <v>0</v>
      </c>
      <c r="BJ138" s="14" t="s">
        <v>81</v>
      </c>
      <c r="BK138" s="168">
        <f t="shared" si="9"/>
        <v>0</v>
      </c>
      <c r="BL138" s="14" t="s">
        <v>129</v>
      </c>
      <c r="BM138" s="167" t="s">
        <v>141</v>
      </c>
    </row>
    <row r="139" spans="1:65" s="2" customFormat="1" ht="21.75" customHeight="1">
      <c r="A139" s="29"/>
      <c r="B139" s="154"/>
      <c r="C139" s="155" t="s">
        <v>142</v>
      </c>
      <c r="D139" s="155" t="s">
        <v>125</v>
      </c>
      <c r="E139" s="156" t="s">
        <v>143</v>
      </c>
      <c r="F139" s="157" t="s">
        <v>144</v>
      </c>
      <c r="G139" s="158" t="s">
        <v>137</v>
      </c>
      <c r="H139" s="159">
        <v>30</v>
      </c>
      <c r="I139" s="160"/>
      <c r="J139" s="161">
        <f t="shared" si="0"/>
        <v>0</v>
      </c>
      <c r="K139" s="162"/>
      <c r="L139" s="30"/>
      <c r="M139" s="163" t="s">
        <v>1</v>
      </c>
      <c r="N139" s="164" t="s">
        <v>38</v>
      </c>
      <c r="O139" s="55"/>
      <c r="P139" s="165">
        <f t="shared" si="1"/>
        <v>0</v>
      </c>
      <c r="Q139" s="165">
        <v>0</v>
      </c>
      <c r="R139" s="165">
        <f t="shared" si="2"/>
        <v>0</v>
      </c>
      <c r="S139" s="165">
        <v>0.32500000000000001</v>
      </c>
      <c r="T139" s="166">
        <f t="shared" si="3"/>
        <v>9.75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7" t="s">
        <v>129</v>
      </c>
      <c r="AT139" s="167" t="s">
        <v>125</v>
      </c>
      <c r="AU139" s="167" t="s">
        <v>83</v>
      </c>
      <c r="AY139" s="14" t="s">
        <v>123</v>
      </c>
      <c r="BE139" s="168">
        <f t="shared" si="4"/>
        <v>0</v>
      </c>
      <c r="BF139" s="168">
        <f t="shared" si="5"/>
        <v>0</v>
      </c>
      <c r="BG139" s="168">
        <f t="shared" si="6"/>
        <v>0</v>
      </c>
      <c r="BH139" s="168">
        <f t="shared" si="7"/>
        <v>0</v>
      </c>
      <c r="BI139" s="168">
        <f t="shared" si="8"/>
        <v>0</v>
      </c>
      <c r="BJ139" s="14" t="s">
        <v>81</v>
      </c>
      <c r="BK139" s="168">
        <f t="shared" si="9"/>
        <v>0</v>
      </c>
      <c r="BL139" s="14" t="s">
        <v>129</v>
      </c>
      <c r="BM139" s="167" t="s">
        <v>145</v>
      </c>
    </row>
    <row r="140" spans="1:65" s="2" customFormat="1" ht="21.75" customHeight="1">
      <c r="A140" s="29"/>
      <c r="B140" s="154"/>
      <c r="C140" s="155" t="s">
        <v>146</v>
      </c>
      <c r="D140" s="155" t="s">
        <v>125</v>
      </c>
      <c r="E140" s="156" t="s">
        <v>147</v>
      </c>
      <c r="F140" s="157" t="s">
        <v>148</v>
      </c>
      <c r="G140" s="158" t="s">
        <v>137</v>
      </c>
      <c r="H140" s="159">
        <v>70</v>
      </c>
      <c r="I140" s="160"/>
      <c r="J140" s="161">
        <f t="shared" si="0"/>
        <v>0</v>
      </c>
      <c r="K140" s="162"/>
      <c r="L140" s="30"/>
      <c r="M140" s="163" t="s">
        <v>1</v>
      </c>
      <c r="N140" s="164" t="s">
        <v>38</v>
      </c>
      <c r="O140" s="55"/>
      <c r="P140" s="165">
        <f t="shared" si="1"/>
        <v>0</v>
      </c>
      <c r="Q140" s="165">
        <v>0</v>
      </c>
      <c r="R140" s="165">
        <f t="shared" si="2"/>
        <v>0</v>
      </c>
      <c r="S140" s="165">
        <v>0.316</v>
      </c>
      <c r="T140" s="166">
        <f t="shared" si="3"/>
        <v>22.12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7" t="s">
        <v>129</v>
      </c>
      <c r="AT140" s="167" t="s">
        <v>125</v>
      </c>
      <c r="AU140" s="167" t="s">
        <v>83</v>
      </c>
      <c r="AY140" s="14" t="s">
        <v>123</v>
      </c>
      <c r="BE140" s="168">
        <f t="shared" si="4"/>
        <v>0</v>
      </c>
      <c r="BF140" s="168">
        <f t="shared" si="5"/>
        <v>0</v>
      </c>
      <c r="BG140" s="168">
        <f t="shared" si="6"/>
        <v>0</v>
      </c>
      <c r="BH140" s="168">
        <f t="shared" si="7"/>
        <v>0</v>
      </c>
      <c r="BI140" s="168">
        <f t="shared" si="8"/>
        <v>0</v>
      </c>
      <c r="BJ140" s="14" t="s">
        <v>81</v>
      </c>
      <c r="BK140" s="168">
        <f t="shared" si="9"/>
        <v>0</v>
      </c>
      <c r="BL140" s="14" t="s">
        <v>129</v>
      </c>
      <c r="BM140" s="167" t="s">
        <v>149</v>
      </c>
    </row>
    <row r="141" spans="1:65" s="2" customFormat="1" ht="21.75" customHeight="1">
      <c r="A141" s="29"/>
      <c r="B141" s="154"/>
      <c r="C141" s="155" t="s">
        <v>150</v>
      </c>
      <c r="D141" s="155" t="s">
        <v>125</v>
      </c>
      <c r="E141" s="156" t="s">
        <v>151</v>
      </c>
      <c r="F141" s="157" t="s">
        <v>152</v>
      </c>
      <c r="G141" s="158" t="s">
        <v>137</v>
      </c>
      <c r="H141" s="159">
        <v>17</v>
      </c>
      <c r="I141" s="160"/>
      <c r="J141" s="161">
        <f t="shared" si="0"/>
        <v>0</v>
      </c>
      <c r="K141" s="162"/>
      <c r="L141" s="30"/>
      <c r="M141" s="163" t="s">
        <v>1</v>
      </c>
      <c r="N141" s="164" t="s">
        <v>38</v>
      </c>
      <c r="O141" s="55"/>
      <c r="P141" s="165">
        <f t="shared" si="1"/>
        <v>0</v>
      </c>
      <c r="Q141" s="165">
        <v>4.0000000000000003E-5</v>
      </c>
      <c r="R141" s="165">
        <f t="shared" si="2"/>
        <v>6.8000000000000005E-4</v>
      </c>
      <c r="S141" s="165">
        <v>0.128</v>
      </c>
      <c r="T141" s="166">
        <f t="shared" si="3"/>
        <v>2.1760000000000002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7" t="s">
        <v>129</v>
      </c>
      <c r="AT141" s="167" t="s">
        <v>125</v>
      </c>
      <c r="AU141" s="167" t="s">
        <v>83</v>
      </c>
      <c r="AY141" s="14" t="s">
        <v>123</v>
      </c>
      <c r="BE141" s="168">
        <f t="shared" si="4"/>
        <v>0</v>
      </c>
      <c r="BF141" s="168">
        <f t="shared" si="5"/>
        <v>0</v>
      </c>
      <c r="BG141" s="168">
        <f t="shared" si="6"/>
        <v>0</v>
      </c>
      <c r="BH141" s="168">
        <f t="shared" si="7"/>
        <v>0</v>
      </c>
      <c r="BI141" s="168">
        <f t="shared" si="8"/>
        <v>0</v>
      </c>
      <c r="BJ141" s="14" t="s">
        <v>81</v>
      </c>
      <c r="BK141" s="168">
        <f t="shared" si="9"/>
        <v>0</v>
      </c>
      <c r="BL141" s="14" t="s">
        <v>129</v>
      </c>
      <c r="BM141" s="167" t="s">
        <v>153</v>
      </c>
    </row>
    <row r="142" spans="1:65" s="2" customFormat="1" ht="21.75" customHeight="1">
      <c r="A142" s="29"/>
      <c r="B142" s="154"/>
      <c r="C142" s="155" t="s">
        <v>154</v>
      </c>
      <c r="D142" s="155" t="s">
        <v>125</v>
      </c>
      <c r="E142" s="156" t="s">
        <v>155</v>
      </c>
      <c r="F142" s="157" t="s">
        <v>156</v>
      </c>
      <c r="G142" s="158" t="s">
        <v>157</v>
      </c>
      <c r="H142" s="159">
        <v>177.2</v>
      </c>
      <c r="I142" s="160"/>
      <c r="J142" s="161">
        <f t="shared" si="0"/>
        <v>0</v>
      </c>
      <c r="K142" s="162"/>
      <c r="L142" s="30"/>
      <c r="M142" s="163" t="s">
        <v>1</v>
      </c>
      <c r="N142" s="164" t="s">
        <v>38</v>
      </c>
      <c r="O142" s="55"/>
      <c r="P142" s="165">
        <f t="shared" si="1"/>
        <v>0</v>
      </c>
      <c r="Q142" s="165">
        <v>2.6599999999999999E-2</v>
      </c>
      <c r="R142" s="165">
        <f t="shared" si="2"/>
        <v>4.713519999999999</v>
      </c>
      <c r="S142" s="165">
        <v>0</v>
      </c>
      <c r="T142" s="166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7" t="s">
        <v>158</v>
      </c>
      <c r="AT142" s="167" t="s">
        <v>125</v>
      </c>
      <c r="AU142" s="167" t="s">
        <v>83</v>
      </c>
      <c r="AY142" s="14" t="s">
        <v>123</v>
      </c>
      <c r="BE142" s="168">
        <f t="shared" si="4"/>
        <v>0</v>
      </c>
      <c r="BF142" s="168">
        <f t="shared" si="5"/>
        <v>0</v>
      </c>
      <c r="BG142" s="168">
        <f t="shared" si="6"/>
        <v>0</v>
      </c>
      <c r="BH142" s="168">
        <f t="shared" si="7"/>
        <v>0</v>
      </c>
      <c r="BI142" s="168">
        <f t="shared" si="8"/>
        <v>0</v>
      </c>
      <c r="BJ142" s="14" t="s">
        <v>81</v>
      </c>
      <c r="BK142" s="168">
        <f t="shared" si="9"/>
        <v>0</v>
      </c>
      <c r="BL142" s="14" t="s">
        <v>158</v>
      </c>
      <c r="BM142" s="167" t="s">
        <v>159</v>
      </c>
    </row>
    <row r="143" spans="1:65" s="2" customFormat="1" ht="16.5" customHeight="1">
      <c r="A143" s="29"/>
      <c r="B143" s="154"/>
      <c r="C143" s="155" t="s">
        <v>160</v>
      </c>
      <c r="D143" s="155" t="s">
        <v>125</v>
      </c>
      <c r="E143" s="156" t="s">
        <v>161</v>
      </c>
      <c r="F143" s="157" t="s">
        <v>162</v>
      </c>
      <c r="G143" s="158" t="s">
        <v>157</v>
      </c>
      <c r="H143" s="159">
        <v>50.4</v>
      </c>
      <c r="I143" s="160"/>
      <c r="J143" s="161">
        <f t="shared" si="0"/>
        <v>0</v>
      </c>
      <c r="K143" s="162"/>
      <c r="L143" s="30"/>
      <c r="M143" s="163" t="s">
        <v>1</v>
      </c>
      <c r="N143" s="164" t="s">
        <v>38</v>
      </c>
      <c r="O143" s="55"/>
      <c r="P143" s="165">
        <f t="shared" si="1"/>
        <v>0</v>
      </c>
      <c r="Q143" s="165">
        <v>0</v>
      </c>
      <c r="R143" s="165">
        <f t="shared" si="2"/>
        <v>0</v>
      </c>
      <c r="S143" s="165">
        <v>0</v>
      </c>
      <c r="T143" s="166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7" t="s">
        <v>129</v>
      </c>
      <c r="AT143" s="167" t="s">
        <v>125</v>
      </c>
      <c r="AU143" s="167" t="s">
        <v>83</v>
      </c>
      <c r="AY143" s="14" t="s">
        <v>123</v>
      </c>
      <c r="BE143" s="168">
        <f t="shared" si="4"/>
        <v>0</v>
      </c>
      <c r="BF143" s="168">
        <f t="shared" si="5"/>
        <v>0</v>
      </c>
      <c r="BG143" s="168">
        <f t="shared" si="6"/>
        <v>0</v>
      </c>
      <c r="BH143" s="168">
        <f t="shared" si="7"/>
        <v>0</v>
      </c>
      <c r="BI143" s="168">
        <f t="shared" si="8"/>
        <v>0</v>
      </c>
      <c r="BJ143" s="14" t="s">
        <v>81</v>
      </c>
      <c r="BK143" s="168">
        <f t="shared" si="9"/>
        <v>0</v>
      </c>
      <c r="BL143" s="14" t="s">
        <v>129</v>
      </c>
      <c r="BM143" s="167" t="s">
        <v>163</v>
      </c>
    </row>
    <row r="144" spans="1:65" s="2" customFormat="1" ht="16.5" customHeight="1">
      <c r="A144" s="29"/>
      <c r="B144" s="154"/>
      <c r="C144" s="155" t="s">
        <v>164</v>
      </c>
      <c r="D144" s="155" t="s">
        <v>125</v>
      </c>
      <c r="E144" s="156" t="s">
        <v>165</v>
      </c>
      <c r="F144" s="157" t="s">
        <v>166</v>
      </c>
      <c r="G144" s="158" t="s">
        <v>157</v>
      </c>
      <c r="H144" s="159">
        <v>280.83</v>
      </c>
      <c r="I144" s="160"/>
      <c r="J144" s="161">
        <f t="shared" si="0"/>
        <v>0</v>
      </c>
      <c r="K144" s="162"/>
      <c r="L144" s="30"/>
      <c r="M144" s="163" t="s">
        <v>1</v>
      </c>
      <c r="N144" s="164" t="s">
        <v>38</v>
      </c>
      <c r="O144" s="55"/>
      <c r="P144" s="165">
        <f t="shared" si="1"/>
        <v>0</v>
      </c>
      <c r="Q144" s="165">
        <v>0</v>
      </c>
      <c r="R144" s="165">
        <f t="shared" si="2"/>
        <v>0</v>
      </c>
      <c r="S144" s="165">
        <v>0</v>
      </c>
      <c r="T144" s="166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7" t="s">
        <v>129</v>
      </c>
      <c r="AT144" s="167" t="s">
        <v>125</v>
      </c>
      <c r="AU144" s="167" t="s">
        <v>83</v>
      </c>
      <c r="AY144" s="14" t="s">
        <v>123</v>
      </c>
      <c r="BE144" s="168">
        <f t="shared" si="4"/>
        <v>0</v>
      </c>
      <c r="BF144" s="168">
        <f t="shared" si="5"/>
        <v>0</v>
      </c>
      <c r="BG144" s="168">
        <f t="shared" si="6"/>
        <v>0</v>
      </c>
      <c r="BH144" s="168">
        <f t="shared" si="7"/>
        <v>0</v>
      </c>
      <c r="BI144" s="168">
        <f t="shared" si="8"/>
        <v>0</v>
      </c>
      <c r="BJ144" s="14" t="s">
        <v>81</v>
      </c>
      <c r="BK144" s="168">
        <f t="shared" si="9"/>
        <v>0</v>
      </c>
      <c r="BL144" s="14" t="s">
        <v>129</v>
      </c>
      <c r="BM144" s="167" t="s">
        <v>167</v>
      </c>
    </row>
    <row r="145" spans="1:65" s="2" customFormat="1" ht="16.5" customHeight="1">
      <c r="A145" s="29"/>
      <c r="B145" s="154"/>
      <c r="C145" s="155" t="s">
        <v>168</v>
      </c>
      <c r="D145" s="155" t="s">
        <v>125</v>
      </c>
      <c r="E145" s="156" t="s">
        <v>169</v>
      </c>
      <c r="F145" s="157" t="s">
        <v>170</v>
      </c>
      <c r="G145" s="158" t="s">
        <v>157</v>
      </c>
      <c r="H145" s="159">
        <v>280.83</v>
      </c>
      <c r="I145" s="160"/>
      <c r="J145" s="161">
        <f t="shared" si="0"/>
        <v>0</v>
      </c>
      <c r="K145" s="162"/>
      <c r="L145" s="30"/>
      <c r="M145" s="163" t="s">
        <v>1</v>
      </c>
      <c r="N145" s="164" t="s">
        <v>38</v>
      </c>
      <c r="O145" s="55"/>
      <c r="P145" s="165">
        <f t="shared" si="1"/>
        <v>0</v>
      </c>
      <c r="Q145" s="165">
        <v>0</v>
      </c>
      <c r="R145" s="165">
        <f t="shared" si="2"/>
        <v>0</v>
      </c>
      <c r="S145" s="165">
        <v>0</v>
      </c>
      <c r="T145" s="166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7" t="s">
        <v>129</v>
      </c>
      <c r="AT145" s="167" t="s">
        <v>125</v>
      </c>
      <c r="AU145" s="167" t="s">
        <v>83</v>
      </c>
      <c r="AY145" s="14" t="s">
        <v>123</v>
      </c>
      <c r="BE145" s="168">
        <f t="shared" si="4"/>
        <v>0</v>
      </c>
      <c r="BF145" s="168">
        <f t="shared" si="5"/>
        <v>0</v>
      </c>
      <c r="BG145" s="168">
        <f t="shared" si="6"/>
        <v>0</v>
      </c>
      <c r="BH145" s="168">
        <f t="shared" si="7"/>
        <v>0</v>
      </c>
      <c r="BI145" s="168">
        <f t="shared" si="8"/>
        <v>0</v>
      </c>
      <c r="BJ145" s="14" t="s">
        <v>81</v>
      </c>
      <c r="BK145" s="168">
        <f t="shared" si="9"/>
        <v>0</v>
      </c>
      <c r="BL145" s="14" t="s">
        <v>129</v>
      </c>
      <c r="BM145" s="167" t="s">
        <v>171</v>
      </c>
    </row>
    <row r="146" spans="1:65" s="2" customFormat="1" ht="21.75" customHeight="1">
      <c r="A146" s="29"/>
      <c r="B146" s="154"/>
      <c r="C146" s="155" t="s">
        <v>172</v>
      </c>
      <c r="D146" s="155" t="s">
        <v>125</v>
      </c>
      <c r="E146" s="156" t="s">
        <v>173</v>
      </c>
      <c r="F146" s="157" t="s">
        <v>174</v>
      </c>
      <c r="G146" s="158" t="s">
        <v>157</v>
      </c>
      <c r="H146" s="159">
        <v>280.83</v>
      </c>
      <c r="I146" s="160"/>
      <c r="J146" s="161">
        <f t="shared" si="0"/>
        <v>0</v>
      </c>
      <c r="K146" s="162"/>
      <c r="L146" s="30"/>
      <c r="M146" s="163" t="s">
        <v>1</v>
      </c>
      <c r="N146" s="164" t="s">
        <v>38</v>
      </c>
      <c r="O146" s="55"/>
      <c r="P146" s="165">
        <f t="shared" si="1"/>
        <v>0</v>
      </c>
      <c r="Q146" s="165">
        <v>0</v>
      </c>
      <c r="R146" s="165">
        <f t="shared" si="2"/>
        <v>0</v>
      </c>
      <c r="S146" s="165">
        <v>0</v>
      </c>
      <c r="T146" s="166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7" t="s">
        <v>129</v>
      </c>
      <c r="AT146" s="167" t="s">
        <v>125</v>
      </c>
      <c r="AU146" s="167" t="s">
        <v>83</v>
      </c>
      <c r="AY146" s="14" t="s">
        <v>123</v>
      </c>
      <c r="BE146" s="168">
        <f t="shared" si="4"/>
        <v>0</v>
      </c>
      <c r="BF146" s="168">
        <f t="shared" si="5"/>
        <v>0</v>
      </c>
      <c r="BG146" s="168">
        <f t="shared" si="6"/>
        <v>0</v>
      </c>
      <c r="BH146" s="168">
        <f t="shared" si="7"/>
        <v>0</v>
      </c>
      <c r="BI146" s="168">
        <f t="shared" si="8"/>
        <v>0</v>
      </c>
      <c r="BJ146" s="14" t="s">
        <v>81</v>
      </c>
      <c r="BK146" s="168">
        <f t="shared" si="9"/>
        <v>0</v>
      </c>
      <c r="BL146" s="14" t="s">
        <v>129</v>
      </c>
      <c r="BM146" s="167" t="s">
        <v>175</v>
      </c>
    </row>
    <row r="147" spans="1:65" s="2" customFormat="1" ht="21.75" customHeight="1">
      <c r="A147" s="29"/>
      <c r="B147" s="154"/>
      <c r="C147" s="155" t="s">
        <v>176</v>
      </c>
      <c r="D147" s="155" t="s">
        <v>125</v>
      </c>
      <c r="E147" s="156" t="s">
        <v>177</v>
      </c>
      <c r="F147" s="157" t="s">
        <v>178</v>
      </c>
      <c r="G147" s="158" t="s">
        <v>179</v>
      </c>
      <c r="H147" s="159">
        <v>55.008000000000003</v>
      </c>
      <c r="I147" s="160"/>
      <c r="J147" s="161">
        <f t="shared" si="0"/>
        <v>0</v>
      </c>
      <c r="K147" s="162"/>
      <c r="L147" s="30"/>
      <c r="M147" s="163" t="s">
        <v>1</v>
      </c>
      <c r="N147" s="164" t="s">
        <v>38</v>
      </c>
      <c r="O147" s="55"/>
      <c r="P147" s="165">
        <f t="shared" si="1"/>
        <v>0</v>
      </c>
      <c r="Q147" s="165">
        <v>0</v>
      </c>
      <c r="R147" s="165">
        <f t="shared" si="2"/>
        <v>0</v>
      </c>
      <c r="S147" s="165">
        <v>0</v>
      </c>
      <c r="T147" s="166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7" t="s">
        <v>129</v>
      </c>
      <c r="AT147" s="167" t="s">
        <v>125</v>
      </c>
      <c r="AU147" s="167" t="s">
        <v>83</v>
      </c>
      <c r="AY147" s="14" t="s">
        <v>123</v>
      </c>
      <c r="BE147" s="168">
        <f t="shared" si="4"/>
        <v>0</v>
      </c>
      <c r="BF147" s="168">
        <f t="shared" si="5"/>
        <v>0</v>
      </c>
      <c r="BG147" s="168">
        <f t="shared" si="6"/>
        <v>0</v>
      </c>
      <c r="BH147" s="168">
        <f t="shared" si="7"/>
        <v>0</v>
      </c>
      <c r="BI147" s="168">
        <f t="shared" si="8"/>
        <v>0</v>
      </c>
      <c r="BJ147" s="14" t="s">
        <v>81</v>
      </c>
      <c r="BK147" s="168">
        <f t="shared" si="9"/>
        <v>0</v>
      </c>
      <c r="BL147" s="14" t="s">
        <v>129</v>
      </c>
      <c r="BM147" s="167" t="s">
        <v>180</v>
      </c>
    </row>
    <row r="148" spans="1:65" s="2" customFormat="1" ht="21.75" customHeight="1">
      <c r="A148" s="29"/>
      <c r="B148" s="154"/>
      <c r="C148" s="155" t="s">
        <v>181</v>
      </c>
      <c r="D148" s="155" t="s">
        <v>125</v>
      </c>
      <c r="E148" s="156" t="s">
        <v>182</v>
      </c>
      <c r="F148" s="157" t="s">
        <v>183</v>
      </c>
      <c r="G148" s="158" t="s">
        <v>157</v>
      </c>
      <c r="H148" s="159">
        <v>56.66</v>
      </c>
      <c r="I148" s="160"/>
      <c r="J148" s="161">
        <f t="shared" si="0"/>
        <v>0</v>
      </c>
      <c r="K148" s="162"/>
      <c r="L148" s="30"/>
      <c r="M148" s="163" t="s">
        <v>1</v>
      </c>
      <c r="N148" s="164" t="s">
        <v>38</v>
      </c>
      <c r="O148" s="55"/>
      <c r="P148" s="165">
        <f t="shared" si="1"/>
        <v>0</v>
      </c>
      <c r="Q148" s="165">
        <v>0</v>
      </c>
      <c r="R148" s="165">
        <f t="shared" si="2"/>
        <v>0</v>
      </c>
      <c r="S148" s="165">
        <v>0</v>
      </c>
      <c r="T148" s="166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7" t="s">
        <v>129</v>
      </c>
      <c r="AT148" s="167" t="s">
        <v>125</v>
      </c>
      <c r="AU148" s="167" t="s">
        <v>83</v>
      </c>
      <c r="AY148" s="14" t="s">
        <v>123</v>
      </c>
      <c r="BE148" s="168">
        <f t="shared" si="4"/>
        <v>0</v>
      </c>
      <c r="BF148" s="168">
        <f t="shared" si="5"/>
        <v>0</v>
      </c>
      <c r="BG148" s="168">
        <f t="shared" si="6"/>
        <v>0</v>
      </c>
      <c r="BH148" s="168">
        <f t="shared" si="7"/>
        <v>0</v>
      </c>
      <c r="BI148" s="168">
        <f t="shared" si="8"/>
        <v>0</v>
      </c>
      <c r="BJ148" s="14" t="s">
        <v>81</v>
      </c>
      <c r="BK148" s="168">
        <f t="shared" si="9"/>
        <v>0</v>
      </c>
      <c r="BL148" s="14" t="s">
        <v>129</v>
      </c>
      <c r="BM148" s="167" t="s">
        <v>184</v>
      </c>
    </row>
    <row r="149" spans="1:65" s="2" customFormat="1" ht="16.5" customHeight="1">
      <c r="A149" s="29"/>
      <c r="B149" s="154"/>
      <c r="C149" s="169" t="s">
        <v>8</v>
      </c>
      <c r="D149" s="169" t="s">
        <v>185</v>
      </c>
      <c r="E149" s="170" t="s">
        <v>186</v>
      </c>
      <c r="F149" s="171" t="s">
        <v>187</v>
      </c>
      <c r="G149" s="172" t="s">
        <v>179</v>
      </c>
      <c r="H149" s="173">
        <v>25.8</v>
      </c>
      <c r="I149" s="174"/>
      <c r="J149" s="175">
        <f t="shared" si="0"/>
        <v>0</v>
      </c>
      <c r="K149" s="176"/>
      <c r="L149" s="177"/>
      <c r="M149" s="178" t="s">
        <v>1</v>
      </c>
      <c r="N149" s="179" t="s">
        <v>38</v>
      </c>
      <c r="O149" s="55"/>
      <c r="P149" s="165">
        <f t="shared" si="1"/>
        <v>0</v>
      </c>
      <c r="Q149" s="165">
        <v>1</v>
      </c>
      <c r="R149" s="165">
        <f t="shared" si="2"/>
        <v>25.8</v>
      </c>
      <c r="S149" s="165">
        <v>0</v>
      </c>
      <c r="T149" s="166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7" t="s">
        <v>154</v>
      </c>
      <c r="AT149" s="167" t="s">
        <v>185</v>
      </c>
      <c r="AU149" s="167" t="s">
        <v>83</v>
      </c>
      <c r="AY149" s="14" t="s">
        <v>123</v>
      </c>
      <c r="BE149" s="168">
        <f t="shared" si="4"/>
        <v>0</v>
      </c>
      <c r="BF149" s="168">
        <f t="shared" si="5"/>
        <v>0</v>
      </c>
      <c r="BG149" s="168">
        <f t="shared" si="6"/>
        <v>0</v>
      </c>
      <c r="BH149" s="168">
        <f t="shared" si="7"/>
        <v>0</v>
      </c>
      <c r="BI149" s="168">
        <f t="shared" si="8"/>
        <v>0</v>
      </c>
      <c r="BJ149" s="14" t="s">
        <v>81</v>
      </c>
      <c r="BK149" s="168">
        <f t="shared" si="9"/>
        <v>0</v>
      </c>
      <c r="BL149" s="14" t="s">
        <v>129</v>
      </c>
      <c r="BM149" s="167" t="s">
        <v>188</v>
      </c>
    </row>
    <row r="150" spans="1:65" s="2" customFormat="1" ht="21.75" customHeight="1">
      <c r="A150" s="29"/>
      <c r="B150" s="154"/>
      <c r="C150" s="155" t="s">
        <v>158</v>
      </c>
      <c r="D150" s="155" t="s">
        <v>125</v>
      </c>
      <c r="E150" s="156" t="s">
        <v>189</v>
      </c>
      <c r="F150" s="157" t="s">
        <v>190</v>
      </c>
      <c r="G150" s="158" t="s">
        <v>137</v>
      </c>
      <c r="H150" s="159">
        <v>263.89999999999998</v>
      </c>
      <c r="I150" s="160"/>
      <c r="J150" s="161">
        <f t="shared" si="0"/>
        <v>0</v>
      </c>
      <c r="K150" s="162"/>
      <c r="L150" s="30"/>
      <c r="M150" s="163" t="s">
        <v>1</v>
      </c>
      <c r="N150" s="164" t="s">
        <v>38</v>
      </c>
      <c r="O150" s="55"/>
      <c r="P150" s="165">
        <f t="shared" si="1"/>
        <v>0</v>
      </c>
      <c r="Q150" s="165">
        <v>0</v>
      </c>
      <c r="R150" s="165">
        <f t="shared" si="2"/>
        <v>0</v>
      </c>
      <c r="S150" s="165">
        <v>0</v>
      </c>
      <c r="T150" s="166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7" t="s">
        <v>129</v>
      </c>
      <c r="AT150" s="167" t="s">
        <v>125</v>
      </c>
      <c r="AU150" s="167" t="s">
        <v>83</v>
      </c>
      <c r="AY150" s="14" t="s">
        <v>123</v>
      </c>
      <c r="BE150" s="168">
        <f t="shared" si="4"/>
        <v>0</v>
      </c>
      <c r="BF150" s="168">
        <f t="shared" si="5"/>
        <v>0</v>
      </c>
      <c r="BG150" s="168">
        <f t="shared" si="6"/>
        <v>0</v>
      </c>
      <c r="BH150" s="168">
        <f t="shared" si="7"/>
        <v>0</v>
      </c>
      <c r="BI150" s="168">
        <f t="shared" si="8"/>
        <v>0</v>
      </c>
      <c r="BJ150" s="14" t="s">
        <v>81</v>
      </c>
      <c r="BK150" s="168">
        <f t="shared" si="9"/>
        <v>0</v>
      </c>
      <c r="BL150" s="14" t="s">
        <v>129</v>
      </c>
      <c r="BM150" s="167" t="s">
        <v>191</v>
      </c>
    </row>
    <row r="151" spans="1:65" s="2" customFormat="1" ht="21.75" customHeight="1">
      <c r="A151" s="29"/>
      <c r="B151" s="154"/>
      <c r="C151" s="155" t="s">
        <v>192</v>
      </c>
      <c r="D151" s="155" t="s">
        <v>125</v>
      </c>
      <c r="E151" s="156" t="s">
        <v>193</v>
      </c>
      <c r="F151" s="157" t="s">
        <v>194</v>
      </c>
      <c r="G151" s="158" t="s">
        <v>137</v>
      </c>
      <c r="H151" s="159">
        <v>263.89999999999998</v>
      </c>
      <c r="I151" s="160"/>
      <c r="J151" s="161">
        <f t="shared" si="0"/>
        <v>0</v>
      </c>
      <c r="K151" s="162"/>
      <c r="L151" s="30"/>
      <c r="M151" s="163" t="s">
        <v>1</v>
      </c>
      <c r="N151" s="164" t="s">
        <v>38</v>
      </c>
      <c r="O151" s="55"/>
      <c r="P151" s="165">
        <f t="shared" si="1"/>
        <v>0</v>
      </c>
      <c r="Q151" s="165">
        <v>0</v>
      </c>
      <c r="R151" s="165">
        <f t="shared" si="2"/>
        <v>0</v>
      </c>
      <c r="S151" s="165">
        <v>0</v>
      </c>
      <c r="T151" s="166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7" t="s">
        <v>129</v>
      </c>
      <c r="AT151" s="167" t="s">
        <v>125</v>
      </c>
      <c r="AU151" s="167" t="s">
        <v>83</v>
      </c>
      <c r="AY151" s="14" t="s">
        <v>123</v>
      </c>
      <c r="BE151" s="168">
        <f t="shared" si="4"/>
        <v>0</v>
      </c>
      <c r="BF151" s="168">
        <f t="shared" si="5"/>
        <v>0</v>
      </c>
      <c r="BG151" s="168">
        <f t="shared" si="6"/>
        <v>0</v>
      </c>
      <c r="BH151" s="168">
        <f t="shared" si="7"/>
        <v>0</v>
      </c>
      <c r="BI151" s="168">
        <f t="shared" si="8"/>
        <v>0</v>
      </c>
      <c r="BJ151" s="14" t="s">
        <v>81</v>
      </c>
      <c r="BK151" s="168">
        <f t="shared" si="9"/>
        <v>0</v>
      </c>
      <c r="BL151" s="14" t="s">
        <v>129</v>
      </c>
      <c r="BM151" s="167" t="s">
        <v>195</v>
      </c>
    </row>
    <row r="152" spans="1:65" s="2" customFormat="1" ht="16.5" customHeight="1">
      <c r="A152" s="29"/>
      <c r="B152" s="154"/>
      <c r="C152" s="169" t="s">
        <v>196</v>
      </c>
      <c r="D152" s="169" t="s">
        <v>185</v>
      </c>
      <c r="E152" s="170" t="s">
        <v>197</v>
      </c>
      <c r="F152" s="171" t="s">
        <v>198</v>
      </c>
      <c r="G152" s="172" t="s">
        <v>199</v>
      </c>
      <c r="H152" s="173">
        <v>3.9590000000000001</v>
      </c>
      <c r="I152" s="174"/>
      <c r="J152" s="175">
        <f t="shared" si="0"/>
        <v>0</v>
      </c>
      <c r="K152" s="176"/>
      <c r="L152" s="177"/>
      <c r="M152" s="178" t="s">
        <v>1</v>
      </c>
      <c r="N152" s="179" t="s">
        <v>38</v>
      </c>
      <c r="O152" s="55"/>
      <c r="P152" s="165">
        <f t="shared" si="1"/>
        <v>0</v>
      </c>
      <c r="Q152" s="165">
        <v>1E-3</v>
      </c>
      <c r="R152" s="165">
        <f t="shared" si="2"/>
        <v>3.9589999999999998E-3</v>
      </c>
      <c r="S152" s="165">
        <v>0</v>
      </c>
      <c r="T152" s="166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7" t="s">
        <v>154</v>
      </c>
      <c r="AT152" s="167" t="s">
        <v>185</v>
      </c>
      <c r="AU152" s="167" t="s">
        <v>83</v>
      </c>
      <c r="AY152" s="14" t="s">
        <v>123</v>
      </c>
      <c r="BE152" s="168">
        <f t="shared" si="4"/>
        <v>0</v>
      </c>
      <c r="BF152" s="168">
        <f t="shared" si="5"/>
        <v>0</v>
      </c>
      <c r="BG152" s="168">
        <f t="shared" si="6"/>
        <v>0</v>
      </c>
      <c r="BH152" s="168">
        <f t="shared" si="7"/>
        <v>0</v>
      </c>
      <c r="BI152" s="168">
        <f t="shared" si="8"/>
        <v>0</v>
      </c>
      <c r="BJ152" s="14" t="s">
        <v>81</v>
      </c>
      <c r="BK152" s="168">
        <f t="shared" si="9"/>
        <v>0</v>
      </c>
      <c r="BL152" s="14" t="s">
        <v>129</v>
      </c>
      <c r="BM152" s="167" t="s">
        <v>200</v>
      </c>
    </row>
    <row r="153" spans="1:65" s="2" customFormat="1" ht="16.5" customHeight="1">
      <c r="A153" s="29"/>
      <c r="B153" s="154"/>
      <c r="C153" s="155" t="s">
        <v>201</v>
      </c>
      <c r="D153" s="155" t="s">
        <v>125</v>
      </c>
      <c r="E153" s="156" t="s">
        <v>202</v>
      </c>
      <c r="F153" s="157" t="s">
        <v>203</v>
      </c>
      <c r="G153" s="158" t="s">
        <v>137</v>
      </c>
      <c r="H153" s="159">
        <v>851</v>
      </c>
      <c r="I153" s="160"/>
      <c r="J153" s="161">
        <f t="shared" si="0"/>
        <v>0</v>
      </c>
      <c r="K153" s="162"/>
      <c r="L153" s="30"/>
      <c r="M153" s="163" t="s">
        <v>1</v>
      </c>
      <c r="N153" s="164" t="s">
        <v>38</v>
      </c>
      <c r="O153" s="55"/>
      <c r="P153" s="165">
        <f t="shared" si="1"/>
        <v>0</v>
      </c>
      <c r="Q153" s="165">
        <v>0</v>
      </c>
      <c r="R153" s="165">
        <f t="shared" si="2"/>
        <v>0</v>
      </c>
      <c r="S153" s="165">
        <v>0</v>
      </c>
      <c r="T153" s="166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7" t="s">
        <v>129</v>
      </c>
      <c r="AT153" s="167" t="s">
        <v>125</v>
      </c>
      <c r="AU153" s="167" t="s">
        <v>83</v>
      </c>
      <c r="AY153" s="14" t="s">
        <v>123</v>
      </c>
      <c r="BE153" s="168">
        <f t="shared" si="4"/>
        <v>0</v>
      </c>
      <c r="BF153" s="168">
        <f t="shared" si="5"/>
        <v>0</v>
      </c>
      <c r="BG153" s="168">
        <f t="shared" si="6"/>
        <v>0</v>
      </c>
      <c r="BH153" s="168">
        <f t="shared" si="7"/>
        <v>0</v>
      </c>
      <c r="BI153" s="168">
        <f t="shared" si="8"/>
        <v>0</v>
      </c>
      <c r="BJ153" s="14" t="s">
        <v>81</v>
      </c>
      <c r="BK153" s="168">
        <f t="shared" si="9"/>
        <v>0</v>
      </c>
      <c r="BL153" s="14" t="s">
        <v>129</v>
      </c>
      <c r="BM153" s="167" t="s">
        <v>204</v>
      </c>
    </row>
    <row r="154" spans="1:65" s="2" customFormat="1" ht="16.5" customHeight="1">
      <c r="A154" s="29"/>
      <c r="B154" s="154"/>
      <c r="C154" s="155" t="s">
        <v>205</v>
      </c>
      <c r="D154" s="155" t="s">
        <v>125</v>
      </c>
      <c r="E154" s="156" t="s">
        <v>206</v>
      </c>
      <c r="F154" s="157" t="s">
        <v>207</v>
      </c>
      <c r="G154" s="158" t="s">
        <v>137</v>
      </c>
      <c r="H154" s="159">
        <v>75</v>
      </c>
      <c r="I154" s="160"/>
      <c r="J154" s="161">
        <f t="shared" si="0"/>
        <v>0</v>
      </c>
      <c r="K154" s="162"/>
      <c r="L154" s="30"/>
      <c r="M154" s="163" t="s">
        <v>1</v>
      </c>
      <c r="N154" s="164" t="s">
        <v>38</v>
      </c>
      <c r="O154" s="55"/>
      <c r="P154" s="165">
        <f t="shared" si="1"/>
        <v>0</v>
      </c>
      <c r="Q154" s="165">
        <v>0</v>
      </c>
      <c r="R154" s="165">
        <f t="shared" si="2"/>
        <v>0</v>
      </c>
      <c r="S154" s="165">
        <v>0</v>
      </c>
      <c r="T154" s="166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7" t="s">
        <v>129</v>
      </c>
      <c r="AT154" s="167" t="s">
        <v>125</v>
      </c>
      <c r="AU154" s="167" t="s">
        <v>83</v>
      </c>
      <c r="AY154" s="14" t="s">
        <v>123</v>
      </c>
      <c r="BE154" s="168">
        <f t="shared" si="4"/>
        <v>0</v>
      </c>
      <c r="BF154" s="168">
        <f t="shared" si="5"/>
        <v>0</v>
      </c>
      <c r="BG154" s="168">
        <f t="shared" si="6"/>
        <v>0</v>
      </c>
      <c r="BH154" s="168">
        <f t="shared" si="7"/>
        <v>0</v>
      </c>
      <c r="BI154" s="168">
        <f t="shared" si="8"/>
        <v>0</v>
      </c>
      <c r="BJ154" s="14" t="s">
        <v>81</v>
      </c>
      <c r="BK154" s="168">
        <f t="shared" si="9"/>
        <v>0</v>
      </c>
      <c r="BL154" s="14" t="s">
        <v>129</v>
      </c>
      <c r="BM154" s="167" t="s">
        <v>208</v>
      </c>
    </row>
    <row r="155" spans="1:65" s="2" customFormat="1" ht="16.5" customHeight="1">
      <c r="A155" s="29"/>
      <c r="B155" s="154"/>
      <c r="C155" s="155" t="s">
        <v>7</v>
      </c>
      <c r="D155" s="155" t="s">
        <v>125</v>
      </c>
      <c r="E155" s="156" t="s">
        <v>209</v>
      </c>
      <c r="F155" s="157" t="s">
        <v>210</v>
      </c>
      <c r="G155" s="158" t="s">
        <v>137</v>
      </c>
      <c r="H155" s="159">
        <v>17.3</v>
      </c>
      <c r="I155" s="160"/>
      <c r="J155" s="161">
        <f t="shared" si="0"/>
        <v>0</v>
      </c>
      <c r="K155" s="162"/>
      <c r="L155" s="30"/>
      <c r="M155" s="163" t="s">
        <v>1</v>
      </c>
      <c r="N155" s="164" t="s">
        <v>38</v>
      </c>
      <c r="O155" s="55"/>
      <c r="P155" s="165">
        <f t="shared" si="1"/>
        <v>0</v>
      </c>
      <c r="Q155" s="165">
        <v>0</v>
      </c>
      <c r="R155" s="165">
        <f t="shared" si="2"/>
        <v>0</v>
      </c>
      <c r="S155" s="165">
        <v>0</v>
      </c>
      <c r="T155" s="166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7" t="s">
        <v>129</v>
      </c>
      <c r="AT155" s="167" t="s">
        <v>125</v>
      </c>
      <c r="AU155" s="167" t="s">
        <v>83</v>
      </c>
      <c r="AY155" s="14" t="s">
        <v>123</v>
      </c>
      <c r="BE155" s="168">
        <f t="shared" si="4"/>
        <v>0</v>
      </c>
      <c r="BF155" s="168">
        <f t="shared" si="5"/>
        <v>0</v>
      </c>
      <c r="BG155" s="168">
        <f t="shared" si="6"/>
        <v>0</v>
      </c>
      <c r="BH155" s="168">
        <f t="shared" si="7"/>
        <v>0</v>
      </c>
      <c r="BI155" s="168">
        <f t="shared" si="8"/>
        <v>0</v>
      </c>
      <c r="BJ155" s="14" t="s">
        <v>81</v>
      </c>
      <c r="BK155" s="168">
        <f t="shared" si="9"/>
        <v>0</v>
      </c>
      <c r="BL155" s="14" t="s">
        <v>129</v>
      </c>
      <c r="BM155" s="167" t="s">
        <v>211</v>
      </c>
    </row>
    <row r="156" spans="1:65" s="12" customFormat="1" ht="22.8" customHeight="1">
      <c r="B156" s="141"/>
      <c r="D156" s="142" t="s">
        <v>72</v>
      </c>
      <c r="E156" s="152" t="s">
        <v>83</v>
      </c>
      <c r="F156" s="152" t="s">
        <v>212</v>
      </c>
      <c r="I156" s="144"/>
      <c r="J156" s="153">
        <f>BK156</f>
        <v>0</v>
      </c>
      <c r="L156" s="141"/>
      <c r="M156" s="146"/>
      <c r="N156" s="147"/>
      <c r="O156" s="147"/>
      <c r="P156" s="148">
        <f>SUM(P157:P160)</f>
        <v>0</v>
      </c>
      <c r="Q156" s="147"/>
      <c r="R156" s="148">
        <f>SUM(R157:R160)</f>
        <v>42.943320000000007</v>
      </c>
      <c r="S156" s="147"/>
      <c r="T156" s="149">
        <f>SUM(T157:T160)</f>
        <v>0</v>
      </c>
      <c r="AR156" s="142" t="s">
        <v>81</v>
      </c>
      <c r="AT156" s="150" t="s">
        <v>72</v>
      </c>
      <c r="AU156" s="150" t="s">
        <v>81</v>
      </c>
      <c r="AY156" s="142" t="s">
        <v>123</v>
      </c>
      <c r="BK156" s="151">
        <f>SUM(BK157:BK160)</f>
        <v>0</v>
      </c>
    </row>
    <row r="157" spans="1:65" s="2" customFormat="1" ht="21.75" customHeight="1">
      <c r="A157" s="29"/>
      <c r="B157" s="154"/>
      <c r="C157" s="155" t="s">
        <v>213</v>
      </c>
      <c r="D157" s="155" t="s">
        <v>125</v>
      </c>
      <c r="E157" s="156" t="s">
        <v>214</v>
      </c>
      <c r="F157" s="157" t="s">
        <v>215</v>
      </c>
      <c r="G157" s="158" t="s">
        <v>216</v>
      </c>
      <c r="H157" s="159">
        <v>63</v>
      </c>
      <c r="I157" s="160"/>
      <c r="J157" s="161">
        <f>ROUND(I157*H157,2)</f>
        <v>0</v>
      </c>
      <c r="K157" s="162"/>
      <c r="L157" s="30"/>
      <c r="M157" s="163" t="s">
        <v>1</v>
      </c>
      <c r="N157" s="164" t="s">
        <v>38</v>
      </c>
      <c r="O157" s="55"/>
      <c r="P157" s="165">
        <f>O157*H157</f>
        <v>0</v>
      </c>
      <c r="Q157" s="165">
        <v>0.23058000000000001</v>
      </c>
      <c r="R157" s="165">
        <f>Q157*H157</f>
        <v>14.526540000000001</v>
      </c>
      <c r="S157" s="165">
        <v>0</v>
      </c>
      <c r="T157" s="166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7" t="s">
        <v>129</v>
      </c>
      <c r="AT157" s="167" t="s">
        <v>125</v>
      </c>
      <c r="AU157" s="167" t="s">
        <v>83</v>
      </c>
      <c r="AY157" s="14" t="s">
        <v>123</v>
      </c>
      <c r="BE157" s="168">
        <f>IF(N157="základní",J157,0)</f>
        <v>0</v>
      </c>
      <c r="BF157" s="168">
        <f>IF(N157="snížená",J157,0)</f>
        <v>0</v>
      </c>
      <c r="BG157" s="168">
        <f>IF(N157="zákl. přenesená",J157,0)</f>
        <v>0</v>
      </c>
      <c r="BH157" s="168">
        <f>IF(N157="sníž. přenesená",J157,0)</f>
        <v>0</v>
      </c>
      <c r="BI157" s="168">
        <f>IF(N157="nulová",J157,0)</f>
        <v>0</v>
      </c>
      <c r="BJ157" s="14" t="s">
        <v>81</v>
      </c>
      <c r="BK157" s="168">
        <f>ROUND(I157*H157,2)</f>
        <v>0</v>
      </c>
      <c r="BL157" s="14" t="s">
        <v>129</v>
      </c>
      <c r="BM157" s="167" t="s">
        <v>217</v>
      </c>
    </row>
    <row r="158" spans="1:65" s="2" customFormat="1" ht="16.5" customHeight="1">
      <c r="A158" s="29"/>
      <c r="B158" s="154"/>
      <c r="C158" s="169" t="s">
        <v>218</v>
      </c>
      <c r="D158" s="169" t="s">
        <v>185</v>
      </c>
      <c r="E158" s="170" t="s">
        <v>219</v>
      </c>
      <c r="F158" s="171" t="s">
        <v>220</v>
      </c>
      <c r="G158" s="172" t="s">
        <v>179</v>
      </c>
      <c r="H158" s="173">
        <v>28.35</v>
      </c>
      <c r="I158" s="174"/>
      <c r="J158" s="175">
        <f>ROUND(I158*H158,2)</f>
        <v>0</v>
      </c>
      <c r="K158" s="176"/>
      <c r="L158" s="177"/>
      <c r="M158" s="178" t="s">
        <v>1</v>
      </c>
      <c r="N158" s="179" t="s">
        <v>38</v>
      </c>
      <c r="O158" s="55"/>
      <c r="P158" s="165">
        <f>O158*H158</f>
        <v>0</v>
      </c>
      <c r="Q158" s="165">
        <v>1</v>
      </c>
      <c r="R158" s="165">
        <f>Q158*H158</f>
        <v>28.35</v>
      </c>
      <c r="S158" s="165">
        <v>0</v>
      </c>
      <c r="T158" s="166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7" t="s">
        <v>154</v>
      </c>
      <c r="AT158" s="167" t="s">
        <v>185</v>
      </c>
      <c r="AU158" s="167" t="s">
        <v>83</v>
      </c>
      <c r="AY158" s="14" t="s">
        <v>123</v>
      </c>
      <c r="BE158" s="168">
        <f>IF(N158="základní",J158,0)</f>
        <v>0</v>
      </c>
      <c r="BF158" s="168">
        <f>IF(N158="snížená",J158,0)</f>
        <v>0</v>
      </c>
      <c r="BG158" s="168">
        <f>IF(N158="zákl. přenesená",J158,0)</f>
        <v>0</v>
      </c>
      <c r="BH158" s="168">
        <f>IF(N158="sníž. přenesená",J158,0)</f>
        <v>0</v>
      </c>
      <c r="BI158" s="168">
        <f>IF(N158="nulová",J158,0)</f>
        <v>0</v>
      </c>
      <c r="BJ158" s="14" t="s">
        <v>81</v>
      </c>
      <c r="BK158" s="168">
        <f>ROUND(I158*H158,2)</f>
        <v>0</v>
      </c>
      <c r="BL158" s="14" t="s">
        <v>129</v>
      </c>
      <c r="BM158" s="167" t="s">
        <v>221</v>
      </c>
    </row>
    <row r="159" spans="1:65" s="2" customFormat="1" ht="21.75" customHeight="1">
      <c r="A159" s="29"/>
      <c r="B159" s="154"/>
      <c r="C159" s="169" t="s">
        <v>222</v>
      </c>
      <c r="D159" s="169" t="s">
        <v>185</v>
      </c>
      <c r="E159" s="170" t="s">
        <v>223</v>
      </c>
      <c r="F159" s="171" t="s">
        <v>224</v>
      </c>
      <c r="G159" s="172" t="s">
        <v>216</v>
      </c>
      <c r="H159" s="173">
        <v>63</v>
      </c>
      <c r="I159" s="174"/>
      <c r="J159" s="175">
        <f>ROUND(I159*H159,2)</f>
        <v>0</v>
      </c>
      <c r="K159" s="176"/>
      <c r="L159" s="177"/>
      <c r="M159" s="178" t="s">
        <v>1</v>
      </c>
      <c r="N159" s="179" t="s">
        <v>38</v>
      </c>
      <c r="O159" s="55"/>
      <c r="P159" s="165">
        <f>O159*H159</f>
        <v>0</v>
      </c>
      <c r="Q159" s="165">
        <v>1.2E-4</v>
      </c>
      <c r="R159" s="165">
        <f>Q159*H159</f>
        <v>7.5599999999999999E-3</v>
      </c>
      <c r="S159" s="165">
        <v>0</v>
      </c>
      <c r="T159" s="166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7" t="s">
        <v>154</v>
      </c>
      <c r="AT159" s="167" t="s">
        <v>185</v>
      </c>
      <c r="AU159" s="167" t="s">
        <v>83</v>
      </c>
      <c r="AY159" s="14" t="s">
        <v>123</v>
      </c>
      <c r="BE159" s="168">
        <f>IF(N159="základní",J159,0)</f>
        <v>0</v>
      </c>
      <c r="BF159" s="168">
        <f>IF(N159="snížená",J159,0)</f>
        <v>0</v>
      </c>
      <c r="BG159" s="168">
        <f>IF(N159="zákl. přenesená",J159,0)</f>
        <v>0</v>
      </c>
      <c r="BH159" s="168">
        <f>IF(N159="sníž. přenesená",J159,0)</f>
        <v>0</v>
      </c>
      <c r="BI159" s="168">
        <f>IF(N159="nulová",J159,0)</f>
        <v>0</v>
      </c>
      <c r="BJ159" s="14" t="s">
        <v>81</v>
      </c>
      <c r="BK159" s="168">
        <f>ROUND(I159*H159,2)</f>
        <v>0</v>
      </c>
      <c r="BL159" s="14" t="s">
        <v>129</v>
      </c>
      <c r="BM159" s="167" t="s">
        <v>225</v>
      </c>
    </row>
    <row r="160" spans="1:65" s="2" customFormat="1" ht="21.75" customHeight="1">
      <c r="A160" s="29"/>
      <c r="B160" s="154"/>
      <c r="C160" s="155" t="s">
        <v>226</v>
      </c>
      <c r="D160" s="155" t="s">
        <v>125</v>
      </c>
      <c r="E160" s="156" t="s">
        <v>227</v>
      </c>
      <c r="F160" s="157" t="s">
        <v>228</v>
      </c>
      <c r="G160" s="158" t="s">
        <v>137</v>
      </c>
      <c r="H160" s="159">
        <v>126</v>
      </c>
      <c r="I160" s="160"/>
      <c r="J160" s="161">
        <f>ROUND(I160*H160,2)</f>
        <v>0</v>
      </c>
      <c r="K160" s="162"/>
      <c r="L160" s="30"/>
      <c r="M160" s="163" t="s">
        <v>1</v>
      </c>
      <c r="N160" s="164" t="s">
        <v>38</v>
      </c>
      <c r="O160" s="55"/>
      <c r="P160" s="165">
        <f>O160*H160</f>
        <v>0</v>
      </c>
      <c r="Q160" s="165">
        <v>4.6999999999999999E-4</v>
      </c>
      <c r="R160" s="165">
        <f>Q160*H160</f>
        <v>5.9219999999999995E-2</v>
      </c>
      <c r="S160" s="165">
        <v>0</v>
      </c>
      <c r="T160" s="166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7" t="s">
        <v>129</v>
      </c>
      <c r="AT160" s="167" t="s">
        <v>125</v>
      </c>
      <c r="AU160" s="167" t="s">
        <v>83</v>
      </c>
      <c r="AY160" s="14" t="s">
        <v>123</v>
      </c>
      <c r="BE160" s="168">
        <f>IF(N160="základní",J160,0)</f>
        <v>0</v>
      </c>
      <c r="BF160" s="168">
        <f>IF(N160="snížená",J160,0)</f>
        <v>0</v>
      </c>
      <c r="BG160" s="168">
        <f>IF(N160="zákl. přenesená",J160,0)</f>
        <v>0</v>
      </c>
      <c r="BH160" s="168">
        <f>IF(N160="sníž. přenesená",J160,0)</f>
        <v>0</v>
      </c>
      <c r="BI160" s="168">
        <f>IF(N160="nulová",J160,0)</f>
        <v>0</v>
      </c>
      <c r="BJ160" s="14" t="s">
        <v>81</v>
      </c>
      <c r="BK160" s="168">
        <f>ROUND(I160*H160,2)</f>
        <v>0</v>
      </c>
      <c r="BL160" s="14" t="s">
        <v>129</v>
      </c>
      <c r="BM160" s="167" t="s">
        <v>229</v>
      </c>
    </row>
    <row r="161" spans="1:65" s="12" customFormat="1" ht="22.8" customHeight="1">
      <c r="B161" s="141"/>
      <c r="D161" s="142" t="s">
        <v>72</v>
      </c>
      <c r="E161" s="152" t="s">
        <v>129</v>
      </c>
      <c r="F161" s="152" t="s">
        <v>230</v>
      </c>
      <c r="I161" s="144"/>
      <c r="J161" s="153">
        <f>BK161</f>
        <v>0</v>
      </c>
      <c r="L161" s="141"/>
      <c r="M161" s="146"/>
      <c r="N161" s="147"/>
      <c r="O161" s="147"/>
      <c r="P161" s="148">
        <f>SUM(P162:P163)</f>
        <v>0</v>
      </c>
      <c r="Q161" s="147"/>
      <c r="R161" s="148">
        <f>SUM(R162:R163)</f>
        <v>0.19439999999999999</v>
      </c>
      <c r="S161" s="147"/>
      <c r="T161" s="149">
        <f>SUM(T162:T163)</f>
        <v>0</v>
      </c>
      <c r="AR161" s="142" t="s">
        <v>81</v>
      </c>
      <c r="AT161" s="150" t="s">
        <v>72</v>
      </c>
      <c r="AU161" s="150" t="s">
        <v>81</v>
      </c>
      <c r="AY161" s="142" t="s">
        <v>123</v>
      </c>
      <c r="BK161" s="151">
        <f>SUM(BK162:BK163)</f>
        <v>0</v>
      </c>
    </row>
    <row r="162" spans="1:65" s="2" customFormat="1" ht="21.75" customHeight="1">
      <c r="A162" s="29"/>
      <c r="B162" s="154"/>
      <c r="C162" s="155" t="s">
        <v>231</v>
      </c>
      <c r="D162" s="155" t="s">
        <v>125</v>
      </c>
      <c r="E162" s="156" t="s">
        <v>232</v>
      </c>
      <c r="F162" s="157" t="s">
        <v>233</v>
      </c>
      <c r="G162" s="158" t="s">
        <v>137</v>
      </c>
      <c r="H162" s="159">
        <v>1.8</v>
      </c>
      <c r="I162" s="160"/>
      <c r="J162" s="161">
        <f>ROUND(I162*H162,2)</f>
        <v>0</v>
      </c>
      <c r="K162" s="162"/>
      <c r="L162" s="30"/>
      <c r="M162" s="163" t="s">
        <v>1</v>
      </c>
      <c r="N162" s="164" t="s">
        <v>38</v>
      </c>
      <c r="O162" s="55"/>
      <c r="P162" s="165">
        <f>O162*H162</f>
        <v>0</v>
      </c>
      <c r="Q162" s="165">
        <v>0</v>
      </c>
      <c r="R162" s="165">
        <f>Q162*H162</f>
        <v>0</v>
      </c>
      <c r="S162" s="165">
        <v>0</v>
      </c>
      <c r="T162" s="166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7" t="s">
        <v>129</v>
      </c>
      <c r="AT162" s="167" t="s">
        <v>125</v>
      </c>
      <c r="AU162" s="167" t="s">
        <v>83</v>
      </c>
      <c r="AY162" s="14" t="s">
        <v>123</v>
      </c>
      <c r="BE162" s="168">
        <f>IF(N162="základní",J162,0)</f>
        <v>0</v>
      </c>
      <c r="BF162" s="168">
        <f>IF(N162="snížená",J162,0)</f>
        <v>0</v>
      </c>
      <c r="BG162" s="168">
        <f>IF(N162="zákl. přenesená",J162,0)</f>
        <v>0</v>
      </c>
      <c r="BH162" s="168">
        <f>IF(N162="sníž. přenesená",J162,0)</f>
        <v>0</v>
      </c>
      <c r="BI162" s="168">
        <f>IF(N162="nulová",J162,0)</f>
        <v>0</v>
      </c>
      <c r="BJ162" s="14" t="s">
        <v>81</v>
      </c>
      <c r="BK162" s="168">
        <f>ROUND(I162*H162,2)</f>
        <v>0</v>
      </c>
      <c r="BL162" s="14" t="s">
        <v>129</v>
      </c>
      <c r="BM162" s="167" t="s">
        <v>234</v>
      </c>
    </row>
    <row r="163" spans="1:65" s="2" customFormat="1" ht="16.5" customHeight="1">
      <c r="A163" s="29"/>
      <c r="B163" s="154"/>
      <c r="C163" s="169" t="s">
        <v>235</v>
      </c>
      <c r="D163" s="169" t="s">
        <v>185</v>
      </c>
      <c r="E163" s="170" t="s">
        <v>236</v>
      </c>
      <c r="F163" s="171" t="s">
        <v>237</v>
      </c>
      <c r="G163" s="172" t="s">
        <v>137</v>
      </c>
      <c r="H163" s="173">
        <v>1.8</v>
      </c>
      <c r="I163" s="174"/>
      <c r="J163" s="175">
        <f>ROUND(I163*H163,2)</f>
        <v>0</v>
      </c>
      <c r="K163" s="176"/>
      <c r="L163" s="177"/>
      <c r="M163" s="178" t="s">
        <v>1</v>
      </c>
      <c r="N163" s="179" t="s">
        <v>38</v>
      </c>
      <c r="O163" s="55"/>
      <c r="P163" s="165">
        <f>O163*H163</f>
        <v>0</v>
      </c>
      <c r="Q163" s="165">
        <v>0.108</v>
      </c>
      <c r="R163" s="165">
        <f>Q163*H163</f>
        <v>0.19439999999999999</v>
      </c>
      <c r="S163" s="165">
        <v>0</v>
      </c>
      <c r="T163" s="166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7" t="s">
        <v>154</v>
      </c>
      <c r="AT163" s="167" t="s">
        <v>185</v>
      </c>
      <c r="AU163" s="167" t="s">
        <v>83</v>
      </c>
      <c r="AY163" s="14" t="s">
        <v>123</v>
      </c>
      <c r="BE163" s="168">
        <f>IF(N163="základní",J163,0)</f>
        <v>0</v>
      </c>
      <c r="BF163" s="168">
        <f>IF(N163="snížená",J163,0)</f>
        <v>0</v>
      </c>
      <c r="BG163" s="168">
        <f>IF(N163="zákl. přenesená",J163,0)</f>
        <v>0</v>
      </c>
      <c r="BH163" s="168">
        <f>IF(N163="sníž. přenesená",J163,0)</f>
        <v>0</v>
      </c>
      <c r="BI163" s="168">
        <f>IF(N163="nulová",J163,0)</f>
        <v>0</v>
      </c>
      <c r="BJ163" s="14" t="s">
        <v>81</v>
      </c>
      <c r="BK163" s="168">
        <f>ROUND(I163*H163,2)</f>
        <v>0</v>
      </c>
      <c r="BL163" s="14" t="s">
        <v>129</v>
      </c>
      <c r="BM163" s="167" t="s">
        <v>238</v>
      </c>
    </row>
    <row r="164" spans="1:65" s="12" customFormat="1" ht="22.8" customHeight="1">
      <c r="B164" s="141"/>
      <c r="D164" s="142" t="s">
        <v>72</v>
      </c>
      <c r="E164" s="152" t="s">
        <v>142</v>
      </c>
      <c r="F164" s="152" t="s">
        <v>239</v>
      </c>
      <c r="I164" s="144"/>
      <c r="J164" s="153">
        <f>BK164</f>
        <v>0</v>
      </c>
      <c r="L164" s="141"/>
      <c r="M164" s="146"/>
      <c r="N164" s="147"/>
      <c r="O164" s="147"/>
      <c r="P164" s="148">
        <f>SUM(P165:P179)</f>
        <v>0</v>
      </c>
      <c r="Q164" s="147"/>
      <c r="R164" s="148">
        <f>SUM(R165:R179)</f>
        <v>65.010899000000009</v>
      </c>
      <c r="S164" s="147"/>
      <c r="T164" s="149">
        <f>SUM(T165:T179)</f>
        <v>0</v>
      </c>
      <c r="AR164" s="142" t="s">
        <v>81</v>
      </c>
      <c r="AT164" s="150" t="s">
        <v>72</v>
      </c>
      <c r="AU164" s="150" t="s">
        <v>81</v>
      </c>
      <c r="AY164" s="142" t="s">
        <v>123</v>
      </c>
      <c r="BK164" s="151">
        <f>SUM(BK165:BK179)</f>
        <v>0</v>
      </c>
    </row>
    <row r="165" spans="1:65" s="2" customFormat="1" ht="16.5" customHeight="1">
      <c r="A165" s="29"/>
      <c r="B165" s="154"/>
      <c r="C165" s="155" t="s">
        <v>240</v>
      </c>
      <c r="D165" s="155" t="s">
        <v>125</v>
      </c>
      <c r="E165" s="156" t="s">
        <v>241</v>
      </c>
      <c r="F165" s="157" t="s">
        <v>242</v>
      </c>
      <c r="G165" s="158" t="s">
        <v>137</v>
      </c>
      <c r="H165" s="159">
        <v>15.4</v>
      </c>
      <c r="I165" s="160"/>
      <c r="J165" s="161">
        <f t="shared" ref="J165:J179" si="10">ROUND(I165*H165,2)</f>
        <v>0</v>
      </c>
      <c r="K165" s="162"/>
      <c r="L165" s="30"/>
      <c r="M165" s="163" t="s">
        <v>1</v>
      </c>
      <c r="N165" s="164" t="s">
        <v>38</v>
      </c>
      <c r="O165" s="55"/>
      <c r="P165" s="165">
        <f t="shared" ref="P165:P179" si="11">O165*H165</f>
        <v>0</v>
      </c>
      <c r="Q165" s="165">
        <v>0</v>
      </c>
      <c r="R165" s="165">
        <f t="shared" ref="R165:R179" si="12">Q165*H165</f>
        <v>0</v>
      </c>
      <c r="S165" s="165">
        <v>0</v>
      </c>
      <c r="T165" s="166">
        <f t="shared" ref="T165:T179" si="13"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7" t="s">
        <v>129</v>
      </c>
      <c r="AT165" s="167" t="s">
        <v>125</v>
      </c>
      <c r="AU165" s="167" t="s">
        <v>83</v>
      </c>
      <c r="AY165" s="14" t="s">
        <v>123</v>
      </c>
      <c r="BE165" s="168">
        <f t="shared" ref="BE165:BE179" si="14">IF(N165="základní",J165,0)</f>
        <v>0</v>
      </c>
      <c r="BF165" s="168">
        <f t="shared" ref="BF165:BF179" si="15">IF(N165="snížená",J165,0)</f>
        <v>0</v>
      </c>
      <c r="BG165" s="168">
        <f t="shared" ref="BG165:BG179" si="16">IF(N165="zákl. přenesená",J165,0)</f>
        <v>0</v>
      </c>
      <c r="BH165" s="168">
        <f t="shared" ref="BH165:BH179" si="17">IF(N165="sníž. přenesená",J165,0)</f>
        <v>0</v>
      </c>
      <c r="BI165" s="168">
        <f t="shared" ref="BI165:BI179" si="18">IF(N165="nulová",J165,0)</f>
        <v>0</v>
      </c>
      <c r="BJ165" s="14" t="s">
        <v>81</v>
      </c>
      <c r="BK165" s="168">
        <f t="shared" ref="BK165:BK179" si="19">ROUND(I165*H165,2)</f>
        <v>0</v>
      </c>
      <c r="BL165" s="14" t="s">
        <v>129</v>
      </c>
      <c r="BM165" s="167" t="s">
        <v>243</v>
      </c>
    </row>
    <row r="166" spans="1:65" s="2" customFormat="1" ht="21.75" customHeight="1">
      <c r="A166" s="29"/>
      <c r="B166" s="154"/>
      <c r="C166" s="155" t="s">
        <v>244</v>
      </c>
      <c r="D166" s="155" t="s">
        <v>125</v>
      </c>
      <c r="E166" s="156" t="s">
        <v>245</v>
      </c>
      <c r="F166" s="157" t="s">
        <v>246</v>
      </c>
      <c r="G166" s="158" t="s">
        <v>137</v>
      </c>
      <c r="H166" s="159">
        <v>534.4</v>
      </c>
      <c r="I166" s="160"/>
      <c r="J166" s="161">
        <f t="shared" si="10"/>
        <v>0</v>
      </c>
      <c r="K166" s="162"/>
      <c r="L166" s="30"/>
      <c r="M166" s="163" t="s">
        <v>1</v>
      </c>
      <c r="N166" s="164" t="s">
        <v>38</v>
      </c>
      <c r="O166" s="55"/>
      <c r="P166" s="165">
        <f t="shared" si="11"/>
        <v>0</v>
      </c>
      <c r="Q166" s="165">
        <v>0</v>
      </c>
      <c r="R166" s="165">
        <f t="shared" si="12"/>
        <v>0</v>
      </c>
      <c r="S166" s="165">
        <v>0</v>
      </c>
      <c r="T166" s="166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7" t="s">
        <v>129</v>
      </c>
      <c r="AT166" s="167" t="s">
        <v>125</v>
      </c>
      <c r="AU166" s="167" t="s">
        <v>83</v>
      </c>
      <c r="AY166" s="14" t="s">
        <v>123</v>
      </c>
      <c r="BE166" s="168">
        <f t="shared" si="14"/>
        <v>0</v>
      </c>
      <c r="BF166" s="168">
        <f t="shared" si="15"/>
        <v>0</v>
      </c>
      <c r="BG166" s="168">
        <f t="shared" si="16"/>
        <v>0</v>
      </c>
      <c r="BH166" s="168">
        <f t="shared" si="17"/>
        <v>0</v>
      </c>
      <c r="BI166" s="168">
        <f t="shared" si="18"/>
        <v>0</v>
      </c>
      <c r="BJ166" s="14" t="s">
        <v>81</v>
      </c>
      <c r="BK166" s="168">
        <f t="shared" si="19"/>
        <v>0</v>
      </c>
      <c r="BL166" s="14" t="s">
        <v>129</v>
      </c>
      <c r="BM166" s="167" t="s">
        <v>247</v>
      </c>
    </row>
    <row r="167" spans="1:65" s="2" customFormat="1" ht="21.75" customHeight="1">
      <c r="A167" s="29"/>
      <c r="B167" s="154"/>
      <c r="C167" s="155" t="s">
        <v>248</v>
      </c>
      <c r="D167" s="155" t="s">
        <v>125</v>
      </c>
      <c r="E167" s="156" t="s">
        <v>249</v>
      </c>
      <c r="F167" s="157" t="s">
        <v>250</v>
      </c>
      <c r="G167" s="158" t="s">
        <v>137</v>
      </c>
      <c r="H167" s="159">
        <v>534.4</v>
      </c>
      <c r="I167" s="160"/>
      <c r="J167" s="161">
        <f t="shared" si="10"/>
        <v>0</v>
      </c>
      <c r="K167" s="162"/>
      <c r="L167" s="30"/>
      <c r="M167" s="163" t="s">
        <v>1</v>
      </c>
      <c r="N167" s="164" t="s">
        <v>38</v>
      </c>
      <c r="O167" s="55"/>
      <c r="P167" s="165">
        <f t="shared" si="11"/>
        <v>0</v>
      </c>
      <c r="Q167" s="165">
        <v>0</v>
      </c>
      <c r="R167" s="165">
        <f t="shared" si="12"/>
        <v>0</v>
      </c>
      <c r="S167" s="165">
        <v>0</v>
      </c>
      <c r="T167" s="166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7" t="s">
        <v>129</v>
      </c>
      <c r="AT167" s="167" t="s">
        <v>125</v>
      </c>
      <c r="AU167" s="167" t="s">
        <v>83</v>
      </c>
      <c r="AY167" s="14" t="s">
        <v>123</v>
      </c>
      <c r="BE167" s="168">
        <f t="shared" si="14"/>
        <v>0</v>
      </c>
      <c r="BF167" s="168">
        <f t="shared" si="15"/>
        <v>0</v>
      </c>
      <c r="BG167" s="168">
        <f t="shared" si="16"/>
        <v>0</v>
      </c>
      <c r="BH167" s="168">
        <f t="shared" si="17"/>
        <v>0</v>
      </c>
      <c r="BI167" s="168">
        <f t="shared" si="18"/>
        <v>0</v>
      </c>
      <c r="BJ167" s="14" t="s">
        <v>81</v>
      </c>
      <c r="BK167" s="168">
        <f t="shared" si="19"/>
        <v>0</v>
      </c>
      <c r="BL167" s="14" t="s">
        <v>129</v>
      </c>
      <c r="BM167" s="167" t="s">
        <v>251</v>
      </c>
    </row>
    <row r="168" spans="1:65" s="2" customFormat="1" ht="16.5" customHeight="1">
      <c r="A168" s="29"/>
      <c r="B168" s="154"/>
      <c r="C168" s="155" t="s">
        <v>252</v>
      </c>
      <c r="D168" s="155" t="s">
        <v>125</v>
      </c>
      <c r="E168" s="156" t="s">
        <v>253</v>
      </c>
      <c r="F168" s="157" t="s">
        <v>254</v>
      </c>
      <c r="G168" s="158" t="s">
        <v>137</v>
      </c>
      <c r="H168" s="159">
        <v>15.4</v>
      </c>
      <c r="I168" s="160"/>
      <c r="J168" s="161">
        <f t="shared" si="10"/>
        <v>0</v>
      </c>
      <c r="K168" s="162"/>
      <c r="L168" s="30"/>
      <c r="M168" s="163" t="s">
        <v>1</v>
      </c>
      <c r="N168" s="164" t="s">
        <v>38</v>
      </c>
      <c r="O168" s="55"/>
      <c r="P168" s="165">
        <f t="shared" si="11"/>
        <v>0</v>
      </c>
      <c r="Q168" s="165">
        <v>0</v>
      </c>
      <c r="R168" s="165">
        <f t="shared" si="12"/>
        <v>0</v>
      </c>
      <c r="S168" s="165">
        <v>0</v>
      </c>
      <c r="T168" s="166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7" t="s">
        <v>129</v>
      </c>
      <c r="AT168" s="167" t="s">
        <v>125</v>
      </c>
      <c r="AU168" s="167" t="s">
        <v>83</v>
      </c>
      <c r="AY168" s="14" t="s">
        <v>123</v>
      </c>
      <c r="BE168" s="168">
        <f t="shared" si="14"/>
        <v>0</v>
      </c>
      <c r="BF168" s="168">
        <f t="shared" si="15"/>
        <v>0</v>
      </c>
      <c r="BG168" s="168">
        <f t="shared" si="16"/>
        <v>0</v>
      </c>
      <c r="BH168" s="168">
        <f t="shared" si="17"/>
        <v>0</v>
      </c>
      <c r="BI168" s="168">
        <f t="shared" si="18"/>
        <v>0</v>
      </c>
      <c r="BJ168" s="14" t="s">
        <v>81</v>
      </c>
      <c r="BK168" s="168">
        <f t="shared" si="19"/>
        <v>0</v>
      </c>
      <c r="BL168" s="14" t="s">
        <v>129</v>
      </c>
      <c r="BM168" s="167" t="s">
        <v>255</v>
      </c>
    </row>
    <row r="169" spans="1:65" s="2" customFormat="1" ht="21.75" customHeight="1">
      <c r="A169" s="29"/>
      <c r="B169" s="154"/>
      <c r="C169" s="155" t="s">
        <v>256</v>
      </c>
      <c r="D169" s="155" t="s">
        <v>125</v>
      </c>
      <c r="E169" s="156" t="s">
        <v>257</v>
      </c>
      <c r="F169" s="157" t="s">
        <v>258</v>
      </c>
      <c r="G169" s="158" t="s">
        <v>137</v>
      </c>
      <c r="H169" s="159">
        <v>519</v>
      </c>
      <c r="I169" s="160"/>
      <c r="J169" s="161">
        <f t="shared" si="10"/>
        <v>0</v>
      </c>
      <c r="K169" s="162"/>
      <c r="L169" s="30"/>
      <c r="M169" s="163" t="s">
        <v>1</v>
      </c>
      <c r="N169" s="164" t="s">
        <v>38</v>
      </c>
      <c r="O169" s="55"/>
      <c r="P169" s="165">
        <f t="shared" si="11"/>
        <v>0</v>
      </c>
      <c r="Q169" s="165">
        <v>0</v>
      </c>
      <c r="R169" s="165">
        <f t="shared" si="12"/>
        <v>0</v>
      </c>
      <c r="S169" s="165">
        <v>0</v>
      </c>
      <c r="T169" s="166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7" t="s">
        <v>129</v>
      </c>
      <c r="AT169" s="167" t="s">
        <v>125</v>
      </c>
      <c r="AU169" s="167" t="s">
        <v>83</v>
      </c>
      <c r="AY169" s="14" t="s">
        <v>123</v>
      </c>
      <c r="BE169" s="168">
        <f t="shared" si="14"/>
        <v>0</v>
      </c>
      <c r="BF169" s="168">
        <f t="shared" si="15"/>
        <v>0</v>
      </c>
      <c r="BG169" s="168">
        <f t="shared" si="16"/>
        <v>0</v>
      </c>
      <c r="BH169" s="168">
        <f t="shared" si="17"/>
        <v>0</v>
      </c>
      <c r="BI169" s="168">
        <f t="shared" si="18"/>
        <v>0</v>
      </c>
      <c r="BJ169" s="14" t="s">
        <v>81</v>
      </c>
      <c r="BK169" s="168">
        <f t="shared" si="19"/>
        <v>0</v>
      </c>
      <c r="BL169" s="14" t="s">
        <v>129</v>
      </c>
      <c r="BM169" s="167" t="s">
        <v>259</v>
      </c>
    </row>
    <row r="170" spans="1:65" s="2" customFormat="1" ht="21.75" customHeight="1">
      <c r="A170" s="29"/>
      <c r="B170" s="154"/>
      <c r="C170" s="155" t="s">
        <v>260</v>
      </c>
      <c r="D170" s="155" t="s">
        <v>125</v>
      </c>
      <c r="E170" s="156" t="s">
        <v>261</v>
      </c>
      <c r="F170" s="157" t="s">
        <v>262</v>
      </c>
      <c r="G170" s="158" t="s">
        <v>137</v>
      </c>
      <c r="H170" s="159">
        <v>519</v>
      </c>
      <c r="I170" s="160"/>
      <c r="J170" s="161">
        <f t="shared" si="10"/>
        <v>0</v>
      </c>
      <c r="K170" s="162"/>
      <c r="L170" s="30"/>
      <c r="M170" s="163" t="s">
        <v>1</v>
      </c>
      <c r="N170" s="164" t="s">
        <v>38</v>
      </c>
      <c r="O170" s="55"/>
      <c r="P170" s="165">
        <f t="shared" si="11"/>
        <v>0</v>
      </c>
      <c r="Q170" s="165">
        <v>0</v>
      </c>
      <c r="R170" s="165">
        <f t="shared" si="12"/>
        <v>0</v>
      </c>
      <c r="S170" s="165">
        <v>0</v>
      </c>
      <c r="T170" s="166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7" t="s">
        <v>129</v>
      </c>
      <c r="AT170" s="167" t="s">
        <v>125</v>
      </c>
      <c r="AU170" s="167" t="s">
        <v>83</v>
      </c>
      <c r="AY170" s="14" t="s">
        <v>123</v>
      </c>
      <c r="BE170" s="168">
        <f t="shared" si="14"/>
        <v>0</v>
      </c>
      <c r="BF170" s="168">
        <f t="shared" si="15"/>
        <v>0</v>
      </c>
      <c r="BG170" s="168">
        <f t="shared" si="16"/>
        <v>0</v>
      </c>
      <c r="BH170" s="168">
        <f t="shared" si="17"/>
        <v>0</v>
      </c>
      <c r="BI170" s="168">
        <f t="shared" si="18"/>
        <v>0</v>
      </c>
      <c r="BJ170" s="14" t="s">
        <v>81</v>
      </c>
      <c r="BK170" s="168">
        <f t="shared" si="19"/>
        <v>0</v>
      </c>
      <c r="BL170" s="14" t="s">
        <v>129</v>
      </c>
      <c r="BM170" s="167" t="s">
        <v>263</v>
      </c>
    </row>
    <row r="171" spans="1:65" s="2" customFormat="1" ht="16.5" customHeight="1">
      <c r="A171" s="29"/>
      <c r="B171" s="154"/>
      <c r="C171" s="155" t="s">
        <v>264</v>
      </c>
      <c r="D171" s="155" t="s">
        <v>125</v>
      </c>
      <c r="E171" s="156" t="s">
        <v>265</v>
      </c>
      <c r="F171" s="157" t="s">
        <v>266</v>
      </c>
      <c r="G171" s="158" t="s">
        <v>137</v>
      </c>
      <c r="H171" s="159">
        <v>519</v>
      </c>
      <c r="I171" s="160"/>
      <c r="J171" s="161">
        <f t="shared" si="10"/>
        <v>0</v>
      </c>
      <c r="K171" s="162"/>
      <c r="L171" s="30"/>
      <c r="M171" s="163" t="s">
        <v>1</v>
      </c>
      <c r="N171" s="164" t="s">
        <v>38</v>
      </c>
      <c r="O171" s="55"/>
      <c r="P171" s="165">
        <f t="shared" si="11"/>
        <v>0</v>
      </c>
      <c r="Q171" s="165">
        <v>0</v>
      </c>
      <c r="R171" s="165">
        <f t="shared" si="12"/>
        <v>0</v>
      </c>
      <c r="S171" s="165">
        <v>0</v>
      </c>
      <c r="T171" s="166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7" t="s">
        <v>129</v>
      </c>
      <c r="AT171" s="167" t="s">
        <v>125</v>
      </c>
      <c r="AU171" s="167" t="s">
        <v>83</v>
      </c>
      <c r="AY171" s="14" t="s">
        <v>123</v>
      </c>
      <c r="BE171" s="168">
        <f t="shared" si="14"/>
        <v>0</v>
      </c>
      <c r="BF171" s="168">
        <f t="shared" si="15"/>
        <v>0</v>
      </c>
      <c r="BG171" s="168">
        <f t="shared" si="16"/>
        <v>0</v>
      </c>
      <c r="BH171" s="168">
        <f t="shared" si="17"/>
        <v>0</v>
      </c>
      <c r="BI171" s="168">
        <f t="shared" si="18"/>
        <v>0</v>
      </c>
      <c r="BJ171" s="14" t="s">
        <v>81</v>
      </c>
      <c r="BK171" s="168">
        <f t="shared" si="19"/>
        <v>0</v>
      </c>
      <c r="BL171" s="14" t="s">
        <v>129</v>
      </c>
      <c r="BM171" s="167" t="s">
        <v>267</v>
      </c>
    </row>
    <row r="172" spans="1:65" s="2" customFormat="1" ht="21.75" customHeight="1">
      <c r="A172" s="29"/>
      <c r="B172" s="154"/>
      <c r="C172" s="155" t="s">
        <v>268</v>
      </c>
      <c r="D172" s="155" t="s">
        <v>125</v>
      </c>
      <c r="E172" s="156" t="s">
        <v>269</v>
      </c>
      <c r="F172" s="157" t="s">
        <v>270</v>
      </c>
      <c r="G172" s="158" t="s">
        <v>137</v>
      </c>
      <c r="H172" s="159">
        <v>519</v>
      </c>
      <c r="I172" s="160"/>
      <c r="J172" s="161">
        <f t="shared" si="10"/>
        <v>0</v>
      </c>
      <c r="K172" s="162"/>
      <c r="L172" s="30"/>
      <c r="M172" s="163" t="s">
        <v>1</v>
      </c>
      <c r="N172" s="164" t="s">
        <v>38</v>
      </c>
      <c r="O172" s="55"/>
      <c r="P172" s="165">
        <f t="shared" si="11"/>
        <v>0</v>
      </c>
      <c r="Q172" s="165">
        <v>0</v>
      </c>
      <c r="R172" s="165">
        <f t="shared" si="12"/>
        <v>0</v>
      </c>
      <c r="S172" s="165">
        <v>0</v>
      </c>
      <c r="T172" s="166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7" t="s">
        <v>129</v>
      </c>
      <c r="AT172" s="167" t="s">
        <v>125</v>
      </c>
      <c r="AU172" s="167" t="s">
        <v>83</v>
      </c>
      <c r="AY172" s="14" t="s">
        <v>123</v>
      </c>
      <c r="BE172" s="168">
        <f t="shared" si="14"/>
        <v>0</v>
      </c>
      <c r="BF172" s="168">
        <f t="shared" si="15"/>
        <v>0</v>
      </c>
      <c r="BG172" s="168">
        <f t="shared" si="16"/>
        <v>0</v>
      </c>
      <c r="BH172" s="168">
        <f t="shared" si="17"/>
        <v>0</v>
      </c>
      <c r="BI172" s="168">
        <f t="shared" si="18"/>
        <v>0</v>
      </c>
      <c r="BJ172" s="14" t="s">
        <v>81</v>
      </c>
      <c r="BK172" s="168">
        <f t="shared" si="19"/>
        <v>0</v>
      </c>
      <c r="BL172" s="14" t="s">
        <v>129</v>
      </c>
      <c r="BM172" s="167" t="s">
        <v>271</v>
      </c>
    </row>
    <row r="173" spans="1:65" s="2" customFormat="1" ht="21.75" customHeight="1">
      <c r="A173" s="29"/>
      <c r="B173" s="154"/>
      <c r="C173" s="155" t="s">
        <v>272</v>
      </c>
      <c r="D173" s="155" t="s">
        <v>125</v>
      </c>
      <c r="E173" s="156" t="s">
        <v>273</v>
      </c>
      <c r="F173" s="157" t="s">
        <v>274</v>
      </c>
      <c r="G173" s="158" t="s">
        <v>137</v>
      </c>
      <c r="H173" s="159">
        <v>75.7</v>
      </c>
      <c r="I173" s="160"/>
      <c r="J173" s="161">
        <f t="shared" si="10"/>
        <v>0</v>
      </c>
      <c r="K173" s="162"/>
      <c r="L173" s="30"/>
      <c r="M173" s="163" t="s">
        <v>1</v>
      </c>
      <c r="N173" s="164" t="s">
        <v>38</v>
      </c>
      <c r="O173" s="55"/>
      <c r="P173" s="165">
        <f t="shared" si="11"/>
        <v>0</v>
      </c>
      <c r="Q173" s="165">
        <v>8.4250000000000005E-2</v>
      </c>
      <c r="R173" s="165">
        <f t="shared" si="12"/>
        <v>6.3777250000000008</v>
      </c>
      <c r="S173" s="165">
        <v>0</v>
      </c>
      <c r="T173" s="166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7" t="s">
        <v>129</v>
      </c>
      <c r="AT173" s="167" t="s">
        <v>125</v>
      </c>
      <c r="AU173" s="167" t="s">
        <v>83</v>
      </c>
      <c r="AY173" s="14" t="s">
        <v>123</v>
      </c>
      <c r="BE173" s="168">
        <f t="shared" si="14"/>
        <v>0</v>
      </c>
      <c r="BF173" s="168">
        <f t="shared" si="15"/>
        <v>0</v>
      </c>
      <c r="BG173" s="168">
        <f t="shared" si="16"/>
        <v>0</v>
      </c>
      <c r="BH173" s="168">
        <f t="shared" si="17"/>
        <v>0</v>
      </c>
      <c r="BI173" s="168">
        <f t="shared" si="18"/>
        <v>0</v>
      </c>
      <c r="BJ173" s="14" t="s">
        <v>81</v>
      </c>
      <c r="BK173" s="168">
        <f t="shared" si="19"/>
        <v>0</v>
      </c>
      <c r="BL173" s="14" t="s">
        <v>129</v>
      </c>
      <c r="BM173" s="167" t="s">
        <v>275</v>
      </c>
    </row>
    <row r="174" spans="1:65" s="2" customFormat="1" ht="16.5" customHeight="1">
      <c r="A174" s="29"/>
      <c r="B174" s="154"/>
      <c r="C174" s="169" t="s">
        <v>276</v>
      </c>
      <c r="D174" s="169" t="s">
        <v>185</v>
      </c>
      <c r="E174" s="170" t="s">
        <v>277</v>
      </c>
      <c r="F174" s="171" t="s">
        <v>278</v>
      </c>
      <c r="G174" s="172" t="s">
        <v>137</v>
      </c>
      <c r="H174" s="173">
        <v>68.2</v>
      </c>
      <c r="I174" s="174"/>
      <c r="J174" s="175">
        <f t="shared" si="10"/>
        <v>0</v>
      </c>
      <c r="K174" s="176"/>
      <c r="L174" s="177"/>
      <c r="M174" s="178" t="s">
        <v>1</v>
      </c>
      <c r="N174" s="179" t="s">
        <v>38</v>
      </c>
      <c r="O174" s="55"/>
      <c r="P174" s="165">
        <f t="shared" si="11"/>
        <v>0</v>
      </c>
      <c r="Q174" s="165">
        <v>0.13100000000000001</v>
      </c>
      <c r="R174" s="165">
        <f t="shared" si="12"/>
        <v>8.9342000000000006</v>
      </c>
      <c r="S174" s="165">
        <v>0</v>
      </c>
      <c r="T174" s="166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7" t="s">
        <v>154</v>
      </c>
      <c r="AT174" s="167" t="s">
        <v>185</v>
      </c>
      <c r="AU174" s="167" t="s">
        <v>83</v>
      </c>
      <c r="AY174" s="14" t="s">
        <v>123</v>
      </c>
      <c r="BE174" s="168">
        <f t="shared" si="14"/>
        <v>0</v>
      </c>
      <c r="BF174" s="168">
        <f t="shared" si="15"/>
        <v>0</v>
      </c>
      <c r="BG174" s="168">
        <f t="shared" si="16"/>
        <v>0</v>
      </c>
      <c r="BH174" s="168">
        <f t="shared" si="17"/>
        <v>0</v>
      </c>
      <c r="BI174" s="168">
        <f t="shared" si="18"/>
        <v>0</v>
      </c>
      <c r="BJ174" s="14" t="s">
        <v>81</v>
      </c>
      <c r="BK174" s="168">
        <f t="shared" si="19"/>
        <v>0</v>
      </c>
      <c r="BL174" s="14" t="s">
        <v>129</v>
      </c>
      <c r="BM174" s="167" t="s">
        <v>279</v>
      </c>
    </row>
    <row r="175" spans="1:65" s="2" customFormat="1" ht="21.75" customHeight="1">
      <c r="A175" s="29"/>
      <c r="B175" s="154"/>
      <c r="C175" s="169" t="s">
        <v>280</v>
      </c>
      <c r="D175" s="169" t="s">
        <v>185</v>
      </c>
      <c r="E175" s="170" t="s">
        <v>281</v>
      </c>
      <c r="F175" s="171" t="s">
        <v>282</v>
      </c>
      <c r="G175" s="172" t="s">
        <v>137</v>
      </c>
      <c r="H175" s="173">
        <v>7.5</v>
      </c>
      <c r="I175" s="174"/>
      <c r="J175" s="175">
        <f t="shared" si="10"/>
        <v>0</v>
      </c>
      <c r="K175" s="176"/>
      <c r="L175" s="177"/>
      <c r="M175" s="178" t="s">
        <v>1</v>
      </c>
      <c r="N175" s="179" t="s">
        <v>38</v>
      </c>
      <c r="O175" s="55"/>
      <c r="P175" s="165">
        <f t="shared" si="11"/>
        <v>0</v>
      </c>
      <c r="Q175" s="165">
        <v>0.13100000000000001</v>
      </c>
      <c r="R175" s="165">
        <f t="shared" si="12"/>
        <v>0.98250000000000004</v>
      </c>
      <c r="S175" s="165">
        <v>0</v>
      </c>
      <c r="T175" s="166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7" t="s">
        <v>154</v>
      </c>
      <c r="AT175" s="167" t="s">
        <v>185</v>
      </c>
      <c r="AU175" s="167" t="s">
        <v>83</v>
      </c>
      <c r="AY175" s="14" t="s">
        <v>123</v>
      </c>
      <c r="BE175" s="168">
        <f t="shared" si="14"/>
        <v>0</v>
      </c>
      <c r="BF175" s="168">
        <f t="shared" si="15"/>
        <v>0</v>
      </c>
      <c r="BG175" s="168">
        <f t="shared" si="16"/>
        <v>0</v>
      </c>
      <c r="BH175" s="168">
        <f t="shared" si="17"/>
        <v>0</v>
      </c>
      <c r="BI175" s="168">
        <f t="shared" si="18"/>
        <v>0</v>
      </c>
      <c r="BJ175" s="14" t="s">
        <v>81</v>
      </c>
      <c r="BK175" s="168">
        <f t="shared" si="19"/>
        <v>0</v>
      </c>
      <c r="BL175" s="14" t="s">
        <v>129</v>
      </c>
      <c r="BM175" s="167" t="s">
        <v>283</v>
      </c>
    </row>
    <row r="176" spans="1:65" s="2" customFormat="1" ht="21.75" customHeight="1">
      <c r="A176" s="29"/>
      <c r="B176" s="154"/>
      <c r="C176" s="155" t="s">
        <v>284</v>
      </c>
      <c r="D176" s="155" t="s">
        <v>125</v>
      </c>
      <c r="E176" s="156" t="s">
        <v>285</v>
      </c>
      <c r="F176" s="157" t="s">
        <v>286</v>
      </c>
      <c r="G176" s="158" t="s">
        <v>137</v>
      </c>
      <c r="H176" s="159">
        <v>46.2</v>
      </c>
      <c r="I176" s="160"/>
      <c r="J176" s="161">
        <f t="shared" si="10"/>
        <v>0</v>
      </c>
      <c r="K176" s="162"/>
      <c r="L176" s="30"/>
      <c r="M176" s="163" t="s">
        <v>1</v>
      </c>
      <c r="N176" s="164" t="s">
        <v>38</v>
      </c>
      <c r="O176" s="55"/>
      <c r="P176" s="165">
        <f t="shared" si="11"/>
        <v>0</v>
      </c>
      <c r="Q176" s="165">
        <v>8.5650000000000004E-2</v>
      </c>
      <c r="R176" s="165">
        <f t="shared" si="12"/>
        <v>3.9570300000000005</v>
      </c>
      <c r="S176" s="165">
        <v>0</v>
      </c>
      <c r="T176" s="166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7" t="s">
        <v>129</v>
      </c>
      <c r="AT176" s="167" t="s">
        <v>125</v>
      </c>
      <c r="AU176" s="167" t="s">
        <v>83</v>
      </c>
      <c r="AY176" s="14" t="s">
        <v>123</v>
      </c>
      <c r="BE176" s="168">
        <f t="shared" si="14"/>
        <v>0</v>
      </c>
      <c r="BF176" s="168">
        <f t="shared" si="15"/>
        <v>0</v>
      </c>
      <c r="BG176" s="168">
        <f t="shared" si="16"/>
        <v>0</v>
      </c>
      <c r="BH176" s="168">
        <f t="shared" si="17"/>
        <v>0</v>
      </c>
      <c r="BI176" s="168">
        <f t="shared" si="18"/>
        <v>0</v>
      </c>
      <c r="BJ176" s="14" t="s">
        <v>81</v>
      </c>
      <c r="BK176" s="168">
        <f t="shared" si="19"/>
        <v>0</v>
      </c>
      <c r="BL176" s="14" t="s">
        <v>129</v>
      </c>
      <c r="BM176" s="167" t="s">
        <v>287</v>
      </c>
    </row>
    <row r="177" spans="1:65" s="2" customFormat="1" ht="16.5" customHeight="1">
      <c r="A177" s="29"/>
      <c r="B177" s="154"/>
      <c r="C177" s="169" t="s">
        <v>288</v>
      </c>
      <c r="D177" s="169" t="s">
        <v>185</v>
      </c>
      <c r="E177" s="170" t="s">
        <v>289</v>
      </c>
      <c r="F177" s="171" t="s">
        <v>290</v>
      </c>
      <c r="G177" s="172" t="s">
        <v>137</v>
      </c>
      <c r="H177" s="173">
        <v>46.2</v>
      </c>
      <c r="I177" s="174"/>
      <c r="J177" s="175">
        <f t="shared" si="10"/>
        <v>0</v>
      </c>
      <c r="K177" s="176"/>
      <c r="L177" s="177"/>
      <c r="M177" s="178" t="s">
        <v>1</v>
      </c>
      <c r="N177" s="179" t="s">
        <v>38</v>
      </c>
      <c r="O177" s="55"/>
      <c r="P177" s="165">
        <f t="shared" si="11"/>
        <v>0</v>
      </c>
      <c r="Q177" s="165">
        <v>0.17599999999999999</v>
      </c>
      <c r="R177" s="165">
        <f t="shared" si="12"/>
        <v>8.1311999999999998</v>
      </c>
      <c r="S177" s="165">
        <v>0</v>
      </c>
      <c r="T177" s="166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7" t="s">
        <v>154</v>
      </c>
      <c r="AT177" s="167" t="s">
        <v>185</v>
      </c>
      <c r="AU177" s="167" t="s">
        <v>83</v>
      </c>
      <c r="AY177" s="14" t="s">
        <v>123</v>
      </c>
      <c r="BE177" s="168">
        <f t="shared" si="14"/>
        <v>0</v>
      </c>
      <c r="BF177" s="168">
        <f t="shared" si="15"/>
        <v>0</v>
      </c>
      <c r="BG177" s="168">
        <f t="shared" si="16"/>
        <v>0</v>
      </c>
      <c r="BH177" s="168">
        <f t="shared" si="17"/>
        <v>0</v>
      </c>
      <c r="BI177" s="168">
        <f t="shared" si="18"/>
        <v>0</v>
      </c>
      <c r="BJ177" s="14" t="s">
        <v>81</v>
      </c>
      <c r="BK177" s="168">
        <f t="shared" si="19"/>
        <v>0</v>
      </c>
      <c r="BL177" s="14" t="s">
        <v>129</v>
      </c>
      <c r="BM177" s="167" t="s">
        <v>291</v>
      </c>
    </row>
    <row r="178" spans="1:65" s="2" customFormat="1" ht="21.75" customHeight="1">
      <c r="A178" s="29"/>
      <c r="B178" s="154"/>
      <c r="C178" s="155" t="s">
        <v>292</v>
      </c>
      <c r="D178" s="155" t="s">
        <v>125</v>
      </c>
      <c r="E178" s="156" t="s">
        <v>293</v>
      </c>
      <c r="F178" s="157" t="s">
        <v>294</v>
      </c>
      <c r="G178" s="158" t="s">
        <v>137</v>
      </c>
      <c r="H178" s="159">
        <v>194.8</v>
      </c>
      <c r="I178" s="160"/>
      <c r="J178" s="161">
        <f t="shared" si="10"/>
        <v>0</v>
      </c>
      <c r="K178" s="162"/>
      <c r="L178" s="30"/>
      <c r="M178" s="163" t="s">
        <v>1</v>
      </c>
      <c r="N178" s="164" t="s">
        <v>38</v>
      </c>
      <c r="O178" s="55"/>
      <c r="P178" s="165">
        <f t="shared" si="11"/>
        <v>0</v>
      </c>
      <c r="Q178" s="165">
        <v>8.0030000000000004E-2</v>
      </c>
      <c r="R178" s="165">
        <f t="shared" si="12"/>
        <v>15.589844000000001</v>
      </c>
      <c r="S178" s="165">
        <v>0</v>
      </c>
      <c r="T178" s="166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7" t="s">
        <v>129</v>
      </c>
      <c r="AT178" s="167" t="s">
        <v>125</v>
      </c>
      <c r="AU178" s="167" t="s">
        <v>83</v>
      </c>
      <c r="AY178" s="14" t="s">
        <v>123</v>
      </c>
      <c r="BE178" s="168">
        <f t="shared" si="14"/>
        <v>0</v>
      </c>
      <c r="BF178" s="168">
        <f t="shared" si="15"/>
        <v>0</v>
      </c>
      <c r="BG178" s="168">
        <f t="shared" si="16"/>
        <v>0</v>
      </c>
      <c r="BH178" s="168">
        <f t="shared" si="17"/>
        <v>0</v>
      </c>
      <c r="BI178" s="168">
        <f t="shared" si="18"/>
        <v>0</v>
      </c>
      <c r="BJ178" s="14" t="s">
        <v>81</v>
      </c>
      <c r="BK178" s="168">
        <f t="shared" si="19"/>
        <v>0</v>
      </c>
      <c r="BL178" s="14" t="s">
        <v>129</v>
      </c>
      <c r="BM178" s="167" t="s">
        <v>295</v>
      </c>
    </row>
    <row r="179" spans="1:65" s="2" customFormat="1" ht="16.5" customHeight="1">
      <c r="A179" s="29"/>
      <c r="B179" s="154"/>
      <c r="C179" s="169" t="s">
        <v>296</v>
      </c>
      <c r="D179" s="169" t="s">
        <v>185</v>
      </c>
      <c r="E179" s="170" t="s">
        <v>297</v>
      </c>
      <c r="F179" s="171" t="s">
        <v>298</v>
      </c>
      <c r="G179" s="172" t="s">
        <v>137</v>
      </c>
      <c r="H179" s="173">
        <v>194.8</v>
      </c>
      <c r="I179" s="174"/>
      <c r="J179" s="175">
        <f t="shared" si="10"/>
        <v>0</v>
      </c>
      <c r="K179" s="176"/>
      <c r="L179" s="177"/>
      <c r="M179" s="178" t="s">
        <v>1</v>
      </c>
      <c r="N179" s="179" t="s">
        <v>38</v>
      </c>
      <c r="O179" s="55"/>
      <c r="P179" s="165">
        <f t="shared" si="11"/>
        <v>0</v>
      </c>
      <c r="Q179" s="165">
        <v>0.108</v>
      </c>
      <c r="R179" s="165">
        <f t="shared" si="12"/>
        <v>21.038399999999999</v>
      </c>
      <c r="S179" s="165">
        <v>0</v>
      </c>
      <c r="T179" s="166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7" t="s">
        <v>154</v>
      </c>
      <c r="AT179" s="167" t="s">
        <v>185</v>
      </c>
      <c r="AU179" s="167" t="s">
        <v>83</v>
      </c>
      <c r="AY179" s="14" t="s">
        <v>123</v>
      </c>
      <c r="BE179" s="168">
        <f t="shared" si="14"/>
        <v>0</v>
      </c>
      <c r="BF179" s="168">
        <f t="shared" si="15"/>
        <v>0</v>
      </c>
      <c r="BG179" s="168">
        <f t="shared" si="16"/>
        <v>0</v>
      </c>
      <c r="BH179" s="168">
        <f t="shared" si="17"/>
        <v>0</v>
      </c>
      <c r="BI179" s="168">
        <f t="shared" si="18"/>
        <v>0</v>
      </c>
      <c r="BJ179" s="14" t="s">
        <v>81</v>
      </c>
      <c r="BK179" s="168">
        <f t="shared" si="19"/>
        <v>0</v>
      </c>
      <c r="BL179" s="14" t="s">
        <v>129</v>
      </c>
      <c r="BM179" s="167" t="s">
        <v>299</v>
      </c>
    </row>
    <row r="180" spans="1:65" s="12" customFormat="1" ht="22.8" customHeight="1">
      <c r="B180" s="141"/>
      <c r="D180" s="142" t="s">
        <v>72</v>
      </c>
      <c r="E180" s="152" t="s">
        <v>154</v>
      </c>
      <c r="F180" s="152" t="s">
        <v>300</v>
      </c>
      <c r="I180" s="144"/>
      <c r="J180" s="153">
        <f>BK180</f>
        <v>0</v>
      </c>
      <c r="L180" s="141"/>
      <c r="M180" s="146"/>
      <c r="N180" s="147"/>
      <c r="O180" s="147"/>
      <c r="P180" s="148">
        <f>SUM(P181:P184)</f>
        <v>0</v>
      </c>
      <c r="Q180" s="147"/>
      <c r="R180" s="148">
        <f>SUM(R181:R184)</f>
        <v>1.2547999999999999</v>
      </c>
      <c r="S180" s="147"/>
      <c r="T180" s="149">
        <f>SUM(T181:T184)</f>
        <v>0</v>
      </c>
      <c r="AR180" s="142" t="s">
        <v>81</v>
      </c>
      <c r="AT180" s="150" t="s">
        <v>72</v>
      </c>
      <c r="AU180" s="150" t="s">
        <v>81</v>
      </c>
      <c r="AY180" s="142" t="s">
        <v>123</v>
      </c>
      <c r="BK180" s="151">
        <f>SUM(BK181:BK184)</f>
        <v>0</v>
      </c>
    </row>
    <row r="181" spans="1:65" s="2" customFormat="1" ht="21.75" customHeight="1">
      <c r="A181" s="29"/>
      <c r="B181" s="154"/>
      <c r="C181" s="155" t="s">
        <v>301</v>
      </c>
      <c r="D181" s="155" t="s">
        <v>125</v>
      </c>
      <c r="E181" s="156" t="s">
        <v>302</v>
      </c>
      <c r="F181" s="157" t="s">
        <v>303</v>
      </c>
      <c r="G181" s="158" t="s">
        <v>216</v>
      </c>
      <c r="H181" s="159">
        <v>10</v>
      </c>
      <c r="I181" s="160"/>
      <c r="J181" s="161">
        <f>ROUND(I181*H181,2)</f>
        <v>0</v>
      </c>
      <c r="K181" s="162"/>
      <c r="L181" s="30"/>
      <c r="M181" s="163" t="s">
        <v>1</v>
      </c>
      <c r="N181" s="164" t="s">
        <v>38</v>
      </c>
      <c r="O181" s="55"/>
      <c r="P181" s="165">
        <f>O181*H181</f>
        <v>0</v>
      </c>
      <c r="Q181" s="165">
        <v>1.0000000000000001E-5</v>
      </c>
      <c r="R181" s="165">
        <f>Q181*H181</f>
        <v>1E-4</v>
      </c>
      <c r="S181" s="165">
        <v>0</v>
      </c>
      <c r="T181" s="166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7" t="s">
        <v>129</v>
      </c>
      <c r="AT181" s="167" t="s">
        <v>125</v>
      </c>
      <c r="AU181" s="167" t="s">
        <v>83</v>
      </c>
      <c r="AY181" s="14" t="s">
        <v>123</v>
      </c>
      <c r="BE181" s="168">
        <f>IF(N181="základní",J181,0)</f>
        <v>0</v>
      </c>
      <c r="BF181" s="168">
        <f>IF(N181="snížená",J181,0)</f>
        <v>0</v>
      </c>
      <c r="BG181" s="168">
        <f>IF(N181="zákl. přenesená",J181,0)</f>
        <v>0</v>
      </c>
      <c r="BH181" s="168">
        <f>IF(N181="sníž. přenesená",J181,0)</f>
        <v>0</v>
      </c>
      <c r="BI181" s="168">
        <f>IF(N181="nulová",J181,0)</f>
        <v>0</v>
      </c>
      <c r="BJ181" s="14" t="s">
        <v>81</v>
      </c>
      <c r="BK181" s="168">
        <f>ROUND(I181*H181,2)</f>
        <v>0</v>
      </c>
      <c r="BL181" s="14" t="s">
        <v>129</v>
      </c>
      <c r="BM181" s="167" t="s">
        <v>304</v>
      </c>
    </row>
    <row r="182" spans="1:65" s="2" customFormat="1" ht="21.75" customHeight="1">
      <c r="A182" s="29"/>
      <c r="B182" s="154"/>
      <c r="C182" s="169" t="s">
        <v>305</v>
      </c>
      <c r="D182" s="169" t="s">
        <v>185</v>
      </c>
      <c r="E182" s="170" t="s">
        <v>306</v>
      </c>
      <c r="F182" s="171" t="s">
        <v>307</v>
      </c>
      <c r="G182" s="172" t="s">
        <v>216</v>
      </c>
      <c r="H182" s="173">
        <v>10</v>
      </c>
      <c r="I182" s="174"/>
      <c r="J182" s="175">
        <f>ROUND(I182*H182,2)</f>
        <v>0</v>
      </c>
      <c r="K182" s="176"/>
      <c r="L182" s="177"/>
      <c r="M182" s="178" t="s">
        <v>1</v>
      </c>
      <c r="N182" s="179" t="s">
        <v>38</v>
      </c>
      <c r="O182" s="55"/>
      <c r="P182" s="165">
        <f>O182*H182</f>
        <v>0</v>
      </c>
      <c r="Q182" s="165">
        <v>4.5999999999999999E-3</v>
      </c>
      <c r="R182" s="165">
        <f>Q182*H182</f>
        <v>4.5999999999999999E-2</v>
      </c>
      <c r="S182" s="165">
        <v>0</v>
      </c>
      <c r="T182" s="166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7" t="s">
        <v>154</v>
      </c>
      <c r="AT182" s="167" t="s">
        <v>185</v>
      </c>
      <c r="AU182" s="167" t="s">
        <v>83</v>
      </c>
      <c r="AY182" s="14" t="s">
        <v>123</v>
      </c>
      <c r="BE182" s="168">
        <f>IF(N182="základní",J182,0)</f>
        <v>0</v>
      </c>
      <c r="BF182" s="168">
        <f>IF(N182="snížená",J182,0)</f>
        <v>0</v>
      </c>
      <c r="BG182" s="168">
        <f>IF(N182="zákl. přenesená",J182,0)</f>
        <v>0</v>
      </c>
      <c r="BH182" s="168">
        <f>IF(N182="sníž. přenesená",J182,0)</f>
        <v>0</v>
      </c>
      <c r="BI182" s="168">
        <f>IF(N182="nulová",J182,0)</f>
        <v>0</v>
      </c>
      <c r="BJ182" s="14" t="s">
        <v>81</v>
      </c>
      <c r="BK182" s="168">
        <f>ROUND(I182*H182,2)</f>
        <v>0</v>
      </c>
      <c r="BL182" s="14" t="s">
        <v>129</v>
      </c>
      <c r="BM182" s="167" t="s">
        <v>308</v>
      </c>
    </row>
    <row r="183" spans="1:65" s="2" customFormat="1" ht="21.75" customHeight="1">
      <c r="A183" s="29"/>
      <c r="B183" s="154"/>
      <c r="C183" s="155" t="s">
        <v>309</v>
      </c>
      <c r="D183" s="155" t="s">
        <v>125</v>
      </c>
      <c r="E183" s="156" t="s">
        <v>310</v>
      </c>
      <c r="F183" s="157" t="s">
        <v>311</v>
      </c>
      <c r="G183" s="158" t="s">
        <v>128</v>
      </c>
      <c r="H183" s="159">
        <v>3</v>
      </c>
      <c r="I183" s="160"/>
      <c r="J183" s="161">
        <f>ROUND(I183*H183,2)</f>
        <v>0</v>
      </c>
      <c r="K183" s="162"/>
      <c r="L183" s="30"/>
      <c r="M183" s="163" t="s">
        <v>1</v>
      </c>
      <c r="N183" s="164" t="s">
        <v>38</v>
      </c>
      <c r="O183" s="55"/>
      <c r="P183" s="165">
        <f>O183*H183</f>
        <v>0</v>
      </c>
      <c r="Q183" s="165">
        <v>0.34089999999999998</v>
      </c>
      <c r="R183" s="165">
        <f>Q183*H183</f>
        <v>1.0226999999999999</v>
      </c>
      <c r="S183" s="165">
        <v>0</v>
      </c>
      <c r="T183" s="166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7" t="s">
        <v>129</v>
      </c>
      <c r="AT183" s="167" t="s">
        <v>125</v>
      </c>
      <c r="AU183" s="167" t="s">
        <v>83</v>
      </c>
      <c r="AY183" s="14" t="s">
        <v>123</v>
      </c>
      <c r="BE183" s="168">
        <f>IF(N183="základní",J183,0)</f>
        <v>0</v>
      </c>
      <c r="BF183" s="168">
        <f>IF(N183="snížená",J183,0)</f>
        <v>0</v>
      </c>
      <c r="BG183" s="168">
        <f>IF(N183="zákl. přenesená",J183,0)</f>
        <v>0</v>
      </c>
      <c r="BH183" s="168">
        <f>IF(N183="sníž. přenesená",J183,0)</f>
        <v>0</v>
      </c>
      <c r="BI183" s="168">
        <f>IF(N183="nulová",J183,0)</f>
        <v>0</v>
      </c>
      <c r="BJ183" s="14" t="s">
        <v>81</v>
      </c>
      <c r="BK183" s="168">
        <f>ROUND(I183*H183,2)</f>
        <v>0</v>
      </c>
      <c r="BL183" s="14" t="s">
        <v>129</v>
      </c>
      <c r="BM183" s="167" t="s">
        <v>312</v>
      </c>
    </row>
    <row r="184" spans="1:65" s="2" customFormat="1" ht="21.75" customHeight="1">
      <c r="A184" s="29"/>
      <c r="B184" s="154"/>
      <c r="C184" s="169" t="s">
        <v>313</v>
      </c>
      <c r="D184" s="169" t="s">
        <v>185</v>
      </c>
      <c r="E184" s="170" t="s">
        <v>314</v>
      </c>
      <c r="F184" s="171" t="s">
        <v>315</v>
      </c>
      <c r="G184" s="172" t="s">
        <v>128</v>
      </c>
      <c r="H184" s="173">
        <v>3</v>
      </c>
      <c r="I184" s="174"/>
      <c r="J184" s="175">
        <f>ROUND(I184*H184,2)</f>
        <v>0</v>
      </c>
      <c r="K184" s="176"/>
      <c r="L184" s="177"/>
      <c r="M184" s="178" t="s">
        <v>1</v>
      </c>
      <c r="N184" s="179" t="s">
        <v>38</v>
      </c>
      <c r="O184" s="55"/>
      <c r="P184" s="165">
        <f>O184*H184</f>
        <v>0</v>
      </c>
      <c r="Q184" s="165">
        <v>6.2E-2</v>
      </c>
      <c r="R184" s="165">
        <f>Q184*H184</f>
        <v>0.186</v>
      </c>
      <c r="S184" s="165">
        <v>0</v>
      </c>
      <c r="T184" s="166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7" t="s">
        <v>154</v>
      </c>
      <c r="AT184" s="167" t="s">
        <v>185</v>
      </c>
      <c r="AU184" s="167" t="s">
        <v>83</v>
      </c>
      <c r="AY184" s="14" t="s">
        <v>123</v>
      </c>
      <c r="BE184" s="168">
        <f>IF(N184="základní",J184,0)</f>
        <v>0</v>
      </c>
      <c r="BF184" s="168">
        <f>IF(N184="snížená",J184,0)</f>
        <v>0</v>
      </c>
      <c r="BG184" s="168">
        <f>IF(N184="zákl. přenesená",J184,0)</f>
        <v>0</v>
      </c>
      <c r="BH184" s="168">
        <f>IF(N184="sníž. přenesená",J184,0)</f>
        <v>0</v>
      </c>
      <c r="BI184" s="168">
        <f>IF(N184="nulová",J184,0)</f>
        <v>0</v>
      </c>
      <c r="BJ184" s="14" t="s">
        <v>81</v>
      </c>
      <c r="BK184" s="168">
        <f>ROUND(I184*H184,2)</f>
        <v>0</v>
      </c>
      <c r="BL184" s="14" t="s">
        <v>129</v>
      </c>
      <c r="BM184" s="167" t="s">
        <v>316</v>
      </c>
    </row>
    <row r="185" spans="1:65" s="12" customFormat="1" ht="22.8" customHeight="1">
      <c r="B185" s="141"/>
      <c r="D185" s="142" t="s">
        <v>72</v>
      </c>
      <c r="E185" s="152" t="s">
        <v>160</v>
      </c>
      <c r="F185" s="152" t="s">
        <v>317</v>
      </c>
      <c r="I185" s="144"/>
      <c r="J185" s="153">
        <f>BK185</f>
        <v>0</v>
      </c>
      <c r="L185" s="141"/>
      <c r="M185" s="146"/>
      <c r="N185" s="147"/>
      <c r="O185" s="147"/>
      <c r="P185" s="148">
        <f>SUM(P186:P192)</f>
        <v>0</v>
      </c>
      <c r="Q185" s="147"/>
      <c r="R185" s="148">
        <f>SUM(R186:R192)</f>
        <v>67.319199999999995</v>
      </c>
      <c r="S185" s="147"/>
      <c r="T185" s="149">
        <f>SUM(T186:T192)</f>
        <v>0</v>
      </c>
      <c r="AR185" s="142" t="s">
        <v>81</v>
      </c>
      <c r="AT185" s="150" t="s">
        <v>72</v>
      </c>
      <c r="AU185" s="150" t="s">
        <v>81</v>
      </c>
      <c r="AY185" s="142" t="s">
        <v>123</v>
      </c>
      <c r="BK185" s="151">
        <f>SUM(BK186:BK192)</f>
        <v>0</v>
      </c>
    </row>
    <row r="186" spans="1:65" s="2" customFormat="1" ht="21.75" customHeight="1">
      <c r="A186" s="29"/>
      <c r="B186" s="154"/>
      <c r="C186" s="155" t="s">
        <v>318</v>
      </c>
      <c r="D186" s="155" t="s">
        <v>125</v>
      </c>
      <c r="E186" s="156" t="s">
        <v>319</v>
      </c>
      <c r="F186" s="157" t="s">
        <v>320</v>
      </c>
      <c r="G186" s="158" t="s">
        <v>216</v>
      </c>
      <c r="H186" s="159">
        <v>300</v>
      </c>
      <c r="I186" s="160"/>
      <c r="J186" s="161">
        <f t="shared" ref="J186:J192" si="20">ROUND(I186*H186,2)</f>
        <v>0</v>
      </c>
      <c r="K186" s="162"/>
      <c r="L186" s="30"/>
      <c r="M186" s="163" t="s">
        <v>1</v>
      </c>
      <c r="N186" s="164" t="s">
        <v>38</v>
      </c>
      <c r="O186" s="55"/>
      <c r="P186" s="165">
        <f t="shared" ref="P186:P192" si="21">O186*H186</f>
        <v>0</v>
      </c>
      <c r="Q186" s="165">
        <v>0.15540000000000001</v>
      </c>
      <c r="R186" s="165">
        <f t="shared" ref="R186:R192" si="22">Q186*H186</f>
        <v>46.620000000000005</v>
      </c>
      <c r="S186" s="165">
        <v>0</v>
      </c>
      <c r="T186" s="166">
        <f t="shared" ref="T186:T192" si="23"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7" t="s">
        <v>129</v>
      </c>
      <c r="AT186" s="167" t="s">
        <v>125</v>
      </c>
      <c r="AU186" s="167" t="s">
        <v>83</v>
      </c>
      <c r="AY186" s="14" t="s">
        <v>123</v>
      </c>
      <c r="BE186" s="168">
        <f t="shared" ref="BE186:BE192" si="24">IF(N186="základní",J186,0)</f>
        <v>0</v>
      </c>
      <c r="BF186" s="168">
        <f t="shared" ref="BF186:BF192" si="25">IF(N186="snížená",J186,0)</f>
        <v>0</v>
      </c>
      <c r="BG186" s="168">
        <f t="shared" ref="BG186:BG192" si="26">IF(N186="zákl. přenesená",J186,0)</f>
        <v>0</v>
      </c>
      <c r="BH186" s="168">
        <f t="shared" ref="BH186:BH192" si="27">IF(N186="sníž. přenesená",J186,0)</f>
        <v>0</v>
      </c>
      <c r="BI186" s="168">
        <f t="shared" ref="BI186:BI192" si="28">IF(N186="nulová",J186,0)</f>
        <v>0</v>
      </c>
      <c r="BJ186" s="14" t="s">
        <v>81</v>
      </c>
      <c r="BK186" s="168">
        <f t="shared" ref="BK186:BK192" si="29">ROUND(I186*H186,2)</f>
        <v>0</v>
      </c>
      <c r="BL186" s="14" t="s">
        <v>129</v>
      </c>
      <c r="BM186" s="167" t="s">
        <v>321</v>
      </c>
    </row>
    <row r="187" spans="1:65" s="2" customFormat="1" ht="16.5" customHeight="1">
      <c r="A187" s="29"/>
      <c r="B187" s="154"/>
      <c r="C187" s="169" t="s">
        <v>322</v>
      </c>
      <c r="D187" s="169" t="s">
        <v>185</v>
      </c>
      <c r="E187" s="170" t="s">
        <v>323</v>
      </c>
      <c r="F187" s="171" t="s">
        <v>324</v>
      </c>
      <c r="G187" s="172" t="s">
        <v>216</v>
      </c>
      <c r="H187" s="173">
        <v>163</v>
      </c>
      <c r="I187" s="174"/>
      <c r="J187" s="175">
        <f t="shared" si="20"/>
        <v>0</v>
      </c>
      <c r="K187" s="176"/>
      <c r="L187" s="177"/>
      <c r="M187" s="178" t="s">
        <v>1</v>
      </c>
      <c r="N187" s="179" t="s">
        <v>38</v>
      </c>
      <c r="O187" s="55"/>
      <c r="P187" s="165">
        <f t="shared" si="21"/>
        <v>0</v>
      </c>
      <c r="Q187" s="165">
        <v>8.1000000000000003E-2</v>
      </c>
      <c r="R187" s="165">
        <f t="shared" si="22"/>
        <v>13.203000000000001</v>
      </c>
      <c r="S187" s="165">
        <v>0</v>
      </c>
      <c r="T187" s="166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7" t="s">
        <v>154</v>
      </c>
      <c r="AT187" s="167" t="s">
        <v>185</v>
      </c>
      <c r="AU187" s="167" t="s">
        <v>83</v>
      </c>
      <c r="AY187" s="14" t="s">
        <v>123</v>
      </c>
      <c r="BE187" s="168">
        <f t="shared" si="24"/>
        <v>0</v>
      </c>
      <c r="BF187" s="168">
        <f t="shared" si="25"/>
        <v>0</v>
      </c>
      <c r="BG187" s="168">
        <f t="shared" si="26"/>
        <v>0</v>
      </c>
      <c r="BH187" s="168">
        <f t="shared" si="27"/>
        <v>0</v>
      </c>
      <c r="BI187" s="168">
        <f t="shared" si="28"/>
        <v>0</v>
      </c>
      <c r="BJ187" s="14" t="s">
        <v>81</v>
      </c>
      <c r="BK187" s="168">
        <f t="shared" si="29"/>
        <v>0</v>
      </c>
      <c r="BL187" s="14" t="s">
        <v>129</v>
      </c>
      <c r="BM187" s="167" t="s">
        <v>325</v>
      </c>
    </row>
    <row r="188" spans="1:65" s="2" customFormat="1" ht="16.5" customHeight="1">
      <c r="A188" s="29"/>
      <c r="B188" s="154"/>
      <c r="C188" s="169" t="s">
        <v>326</v>
      </c>
      <c r="D188" s="169" t="s">
        <v>185</v>
      </c>
      <c r="E188" s="170" t="s">
        <v>327</v>
      </c>
      <c r="F188" s="171" t="s">
        <v>328</v>
      </c>
      <c r="G188" s="172" t="s">
        <v>216</v>
      </c>
      <c r="H188" s="173">
        <v>29</v>
      </c>
      <c r="I188" s="174"/>
      <c r="J188" s="175">
        <f t="shared" si="20"/>
        <v>0</v>
      </c>
      <c r="K188" s="176"/>
      <c r="L188" s="177"/>
      <c r="M188" s="178" t="s">
        <v>1</v>
      </c>
      <c r="N188" s="179" t="s">
        <v>38</v>
      </c>
      <c r="O188" s="55"/>
      <c r="P188" s="165">
        <f t="shared" si="21"/>
        <v>0</v>
      </c>
      <c r="Q188" s="165">
        <v>5.5E-2</v>
      </c>
      <c r="R188" s="165">
        <f t="shared" si="22"/>
        <v>1.595</v>
      </c>
      <c r="S188" s="165">
        <v>0</v>
      </c>
      <c r="T188" s="166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7" t="s">
        <v>154</v>
      </c>
      <c r="AT188" s="167" t="s">
        <v>185</v>
      </c>
      <c r="AU188" s="167" t="s">
        <v>83</v>
      </c>
      <c r="AY188" s="14" t="s">
        <v>123</v>
      </c>
      <c r="BE188" s="168">
        <f t="shared" si="24"/>
        <v>0</v>
      </c>
      <c r="BF188" s="168">
        <f t="shared" si="25"/>
        <v>0</v>
      </c>
      <c r="BG188" s="168">
        <f t="shared" si="26"/>
        <v>0</v>
      </c>
      <c r="BH188" s="168">
        <f t="shared" si="27"/>
        <v>0</v>
      </c>
      <c r="BI188" s="168">
        <f t="shared" si="28"/>
        <v>0</v>
      </c>
      <c r="BJ188" s="14" t="s">
        <v>81</v>
      </c>
      <c r="BK188" s="168">
        <f t="shared" si="29"/>
        <v>0</v>
      </c>
      <c r="BL188" s="14" t="s">
        <v>129</v>
      </c>
      <c r="BM188" s="167" t="s">
        <v>329</v>
      </c>
    </row>
    <row r="189" spans="1:65" s="2" customFormat="1" ht="16.5" customHeight="1">
      <c r="A189" s="29"/>
      <c r="B189" s="154"/>
      <c r="C189" s="169" t="s">
        <v>330</v>
      </c>
      <c r="D189" s="169" t="s">
        <v>185</v>
      </c>
      <c r="E189" s="170" t="s">
        <v>331</v>
      </c>
      <c r="F189" s="171" t="s">
        <v>332</v>
      </c>
      <c r="G189" s="172" t="s">
        <v>216</v>
      </c>
      <c r="H189" s="173">
        <v>22</v>
      </c>
      <c r="I189" s="174"/>
      <c r="J189" s="175">
        <f t="shared" si="20"/>
        <v>0</v>
      </c>
      <c r="K189" s="176"/>
      <c r="L189" s="177"/>
      <c r="M189" s="178" t="s">
        <v>1</v>
      </c>
      <c r="N189" s="179" t="s">
        <v>38</v>
      </c>
      <c r="O189" s="55"/>
      <c r="P189" s="165">
        <f t="shared" si="21"/>
        <v>0</v>
      </c>
      <c r="Q189" s="165">
        <v>4.4999999999999998E-2</v>
      </c>
      <c r="R189" s="165">
        <f t="shared" si="22"/>
        <v>0.99</v>
      </c>
      <c r="S189" s="165">
        <v>0</v>
      </c>
      <c r="T189" s="166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7" t="s">
        <v>154</v>
      </c>
      <c r="AT189" s="167" t="s">
        <v>185</v>
      </c>
      <c r="AU189" s="167" t="s">
        <v>83</v>
      </c>
      <c r="AY189" s="14" t="s">
        <v>123</v>
      </c>
      <c r="BE189" s="168">
        <f t="shared" si="24"/>
        <v>0</v>
      </c>
      <c r="BF189" s="168">
        <f t="shared" si="25"/>
        <v>0</v>
      </c>
      <c r="BG189" s="168">
        <f t="shared" si="26"/>
        <v>0</v>
      </c>
      <c r="BH189" s="168">
        <f t="shared" si="27"/>
        <v>0</v>
      </c>
      <c r="BI189" s="168">
        <f t="shared" si="28"/>
        <v>0</v>
      </c>
      <c r="BJ189" s="14" t="s">
        <v>81</v>
      </c>
      <c r="BK189" s="168">
        <f t="shared" si="29"/>
        <v>0</v>
      </c>
      <c r="BL189" s="14" t="s">
        <v>129</v>
      </c>
      <c r="BM189" s="167" t="s">
        <v>333</v>
      </c>
    </row>
    <row r="190" spans="1:65" s="2" customFormat="1" ht="16.5" customHeight="1">
      <c r="A190" s="29"/>
      <c r="B190" s="154"/>
      <c r="C190" s="169" t="s">
        <v>334</v>
      </c>
      <c r="D190" s="169" t="s">
        <v>185</v>
      </c>
      <c r="E190" s="170" t="s">
        <v>335</v>
      </c>
      <c r="F190" s="171" t="s">
        <v>336</v>
      </c>
      <c r="G190" s="172" t="s">
        <v>216</v>
      </c>
      <c r="H190" s="173">
        <v>78</v>
      </c>
      <c r="I190" s="174"/>
      <c r="J190" s="175">
        <f t="shared" si="20"/>
        <v>0</v>
      </c>
      <c r="K190" s="176"/>
      <c r="L190" s="177"/>
      <c r="M190" s="178" t="s">
        <v>1</v>
      </c>
      <c r="N190" s="179" t="s">
        <v>38</v>
      </c>
      <c r="O190" s="55"/>
      <c r="P190" s="165">
        <f t="shared" si="21"/>
        <v>0</v>
      </c>
      <c r="Q190" s="165">
        <v>5.8000000000000003E-2</v>
      </c>
      <c r="R190" s="165">
        <f t="shared" si="22"/>
        <v>4.524</v>
      </c>
      <c r="S190" s="165">
        <v>0</v>
      </c>
      <c r="T190" s="166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7" t="s">
        <v>154</v>
      </c>
      <c r="AT190" s="167" t="s">
        <v>185</v>
      </c>
      <c r="AU190" s="167" t="s">
        <v>83</v>
      </c>
      <c r="AY190" s="14" t="s">
        <v>123</v>
      </c>
      <c r="BE190" s="168">
        <f t="shared" si="24"/>
        <v>0</v>
      </c>
      <c r="BF190" s="168">
        <f t="shared" si="25"/>
        <v>0</v>
      </c>
      <c r="BG190" s="168">
        <f t="shared" si="26"/>
        <v>0</v>
      </c>
      <c r="BH190" s="168">
        <f t="shared" si="27"/>
        <v>0</v>
      </c>
      <c r="BI190" s="168">
        <f t="shared" si="28"/>
        <v>0</v>
      </c>
      <c r="BJ190" s="14" t="s">
        <v>81</v>
      </c>
      <c r="BK190" s="168">
        <f t="shared" si="29"/>
        <v>0</v>
      </c>
      <c r="BL190" s="14" t="s">
        <v>129</v>
      </c>
      <c r="BM190" s="167" t="s">
        <v>337</v>
      </c>
    </row>
    <row r="191" spans="1:65" s="2" customFormat="1" ht="16.5" customHeight="1">
      <c r="A191" s="29"/>
      <c r="B191" s="154"/>
      <c r="C191" s="169" t="s">
        <v>338</v>
      </c>
      <c r="D191" s="169" t="s">
        <v>185</v>
      </c>
      <c r="E191" s="170" t="s">
        <v>339</v>
      </c>
      <c r="F191" s="171" t="s">
        <v>340</v>
      </c>
      <c r="G191" s="172" t="s">
        <v>216</v>
      </c>
      <c r="H191" s="173">
        <v>8</v>
      </c>
      <c r="I191" s="174"/>
      <c r="J191" s="175">
        <f t="shared" si="20"/>
        <v>0</v>
      </c>
      <c r="K191" s="176"/>
      <c r="L191" s="177"/>
      <c r="M191" s="178" t="s">
        <v>1</v>
      </c>
      <c r="N191" s="179" t="s">
        <v>38</v>
      </c>
      <c r="O191" s="55"/>
      <c r="P191" s="165">
        <f t="shared" si="21"/>
        <v>0</v>
      </c>
      <c r="Q191" s="165">
        <v>4.8399999999999999E-2</v>
      </c>
      <c r="R191" s="165">
        <f t="shared" si="22"/>
        <v>0.38719999999999999</v>
      </c>
      <c r="S191" s="165">
        <v>0</v>
      </c>
      <c r="T191" s="166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7" t="s">
        <v>154</v>
      </c>
      <c r="AT191" s="167" t="s">
        <v>185</v>
      </c>
      <c r="AU191" s="167" t="s">
        <v>83</v>
      </c>
      <c r="AY191" s="14" t="s">
        <v>123</v>
      </c>
      <c r="BE191" s="168">
        <f t="shared" si="24"/>
        <v>0</v>
      </c>
      <c r="BF191" s="168">
        <f t="shared" si="25"/>
        <v>0</v>
      </c>
      <c r="BG191" s="168">
        <f t="shared" si="26"/>
        <v>0</v>
      </c>
      <c r="BH191" s="168">
        <f t="shared" si="27"/>
        <v>0</v>
      </c>
      <c r="BI191" s="168">
        <f t="shared" si="28"/>
        <v>0</v>
      </c>
      <c r="BJ191" s="14" t="s">
        <v>81</v>
      </c>
      <c r="BK191" s="168">
        <f t="shared" si="29"/>
        <v>0</v>
      </c>
      <c r="BL191" s="14" t="s">
        <v>129</v>
      </c>
      <c r="BM191" s="167" t="s">
        <v>341</v>
      </c>
    </row>
    <row r="192" spans="1:65" s="2" customFormat="1" ht="16.5" customHeight="1">
      <c r="A192" s="29"/>
      <c r="B192" s="154"/>
      <c r="C192" s="155" t="s">
        <v>342</v>
      </c>
      <c r="D192" s="155" t="s">
        <v>125</v>
      </c>
      <c r="E192" s="156" t="s">
        <v>343</v>
      </c>
      <c r="F192" s="157" t="s">
        <v>344</v>
      </c>
      <c r="G192" s="158" t="s">
        <v>216</v>
      </c>
      <c r="H192" s="159">
        <v>35</v>
      </c>
      <c r="I192" s="160"/>
      <c r="J192" s="161">
        <f t="shared" si="20"/>
        <v>0</v>
      </c>
      <c r="K192" s="162"/>
      <c r="L192" s="30"/>
      <c r="M192" s="163" t="s">
        <v>1</v>
      </c>
      <c r="N192" s="164" t="s">
        <v>38</v>
      </c>
      <c r="O192" s="55"/>
      <c r="P192" s="165">
        <f t="shared" si="21"/>
        <v>0</v>
      </c>
      <c r="Q192" s="165">
        <v>0</v>
      </c>
      <c r="R192" s="165">
        <f t="shared" si="22"/>
        <v>0</v>
      </c>
      <c r="S192" s="165">
        <v>0</v>
      </c>
      <c r="T192" s="166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7" t="s">
        <v>129</v>
      </c>
      <c r="AT192" s="167" t="s">
        <v>125</v>
      </c>
      <c r="AU192" s="167" t="s">
        <v>83</v>
      </c>
      <c r="AY192" s="14" t="s">
        <v>123</v>
      </c>
      <c r="BE192" s="168">
        <f t="shared" si="24"/>
        <v>0</v>
      </c>
      <c r="BF192" s="168">
        <f t="shared" si="25"/>
        <v>0</v>
      </c>
      <c r="BG192" s="168">
        <f t="shared" si="26"/>
        <v>0</v>
      </c>
      <c r="BH192" s="168">
        <f t="shared" si="27"/>
        <v>0</v>
      </c>
      <c r="BI192" s="168">
        <f t="shared" si="28"/>
        <v>0</v>
      </c>
      <c r="BJ192" s="14" t="s">
        <v>81</v>
      </c>
      <c r="BK192" s="168">
        <f t="shared" si="29"/>
        <v>0</v>
      </c>
      <c r="BL192" s="14" t="s">
        <v>129</v>
      </c>
      <c r="BM192" s="167" t="s">
        <v>345</v>
      </c>
    </row>
    <row r="193" spans="1:65" s="12" customFormat="1" ht="22.8" customHeight="1">
      <c r="B193" s="141"/>
      <c r="D193" s="142" t="s">
        <v>72</v>
      </c>
      <c r="E193" s="152" t="s">
        <v>346</v>
      </c>
      <c r="F193" s="152" t="s">
        <v>347</v>
      </c>
      <c r="I193" s="144"/>
      <c r="J193" s="153">
        <f>BK193</f>
        <v>0</v>
      </c>
      <c r="L193" s="141"/>
      <c r="M193" s="146"/>
      <c r="N193" s="147"/>
      <c r="O193" s="147"/>
      <c r="P193" s="148">
        <f>SUM(P194:P195)</f>
        <v>0</v>
      </c>
      <c r="Q193" s="147"/>
      <c r="R193" s="148">
        <f>SUM(R194:R195)</f>
        <v>0</v>
      </c>
      <c r="S193" s="147"/>
      <c r="T193" s="149">
        <f>SUM(T194:T195)</f>
        <v>0</v>
      </c>
      <c r="AR193" s="142" t="s">
        <v>81</v>
      </c>
      <c r="AT193" s="150" t="s">
        <v>72</v>
      </c>
      <c r="AU193" s="150" t="s">
        <v>81</v>
      </c>
      <c r="AY193" s="142" t="s">
        <v>123</v>
      </c>
      <c r="BK193" s="151">
        <f>SUM(BK194:BK195)</f>
        <v>0</v>
      </c>
    </row>
    <row r="194" spans="1:65" s="2" customFormat="1" ht="16.5" customHeight="1">
      <c r="A194" s="29"/>
      <c r="B194" s="154"/>
      <c r="C194" s="155" t="s">
        <v>348</v>
      </c>
      <c r="D194" s="155" t="s">
        <v>125</v>
      </c>
      <c r="E194" s="156" t="s">
        <v>349</v>
      </c>
      <c r="F194" s="157" t="s">
        <v>350</v>
      </c>
      <c r="G194" s="158" t="s">
        <v>351</v>
      </c>
      <c r="H194" s="159">
        <v>2</v>
      </c>
      <c r="I194" s="160"/>
      <c r="J194" s="161">
        <f>ROUND(I194*H194,2)</f>
        <v>0</v>
      </c>
      <c r="K194" s="162"/>
      <c r="L194" s="30"/>
      <c r="M194" s="163" t="s">
        <v>1</v>
      </c>
      <c r="N194" s="164" t="s">
        <v>38</v>
      </c>
      <c r="O194" s="55"/>
      <c r="P194" s="165">
        <f>O194*H194</f>
        <v>0</v>
      </c>
      <c r="Q194" s="165">
        <v>0</v>
      </c>
      <c r="R194" s="165">
        <f>Q194*H194</f>
        <v>0</v>
      </c>
      <c r="S194" s="165">
        <v>0</v>
      </c>
      <c r="T194" s="166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7" t="s">
        <v>129</v>
      </c>
      <c r="AT194" s="167" t="s">
        <v>125</v>
      </c>
      <c r="AU194" s="167" t="s">
        <v>83</v>
      </c>
      <c r="AY194" s="14" t="s">
        <v>123</v>
      </c>
      <c r="BE194" s="168">
        <f>IF(N194="základní",J194,0)</f>
        <v>0</v>
      </c>
      <c r="BF194" s="168">
        <f>IF(N194="snížená",J194,0)</f>
        <v>0</v>
      </c>
      <c r="BG194" s="168">
        <f>IF(N194="zákl. přenesená",J194,0)</f>
        <v>0</v>
      </c>
      <c r="BH194" s="168">
        <f>IF(N194="sníž. přenesená",J194,0)</f>
        <v>0</v>
      </c>
      <c r="BI194" s="168">
        <f>IF(N194="nulová",J194,0)</f>
        <v>0</v>
      </c>
      <c r="BJ194" s="14" t="s">
        <v>81</v>
      </c>
      <c r="BK194" s="168">
        <f>ROUND(I194*H194,2)</f>
        <v>0</v>
      </c>
      <c r="BL194" s="14" t="s">
        <v>129</v>
      </c>
      <c r="BM194" s="167" t="s">
        <v>352</v>
      </c>
    </row>
    <row r="195" spans="1:65" s="2" customFormat="1" ht="16.5" customHeight="1">
      <c r="A195" s="29"/>
      <c r="B195" s="154"/>
      <c r="C195" s="155" t="s">
        <v>353</v>
      </c>
      <c r="D195" s="155" t="s">
        <v>125</v>
      </c>
      <c r="E195" s="156" t="s">
        <v>354</v>
      </c>
      <c r="F195" s="157" t="s">
        <v>355</v>
      </c>
      <c r="G195" s="158" t="s">
        <v>137</v>
      </c>
      <c r="H195" s="159">
        <v>20</v>
      </c>
      <c r="I195" s="160"/>
      <c r="J195" s="161">
        <f>ROUND(I195*H195,2)</f>
        <v>0</v>
      </c>
      <c r="K195" s="162"/>
      <c r="L195" s="30"/>
      <c r="M195" s="163" t="s">
        <v>1</v>
      </c>
      <c r="N195" s="164" t="s">
        <v>38</v>
      </c>
      <c r="O195" s="55"/>
      <c r="P195" s="165">
        <f>O195*H195</f>
        <v>0</v>
      </c>
      <c r="Q195" s="165">
        <v>0</v>
      </c>
      <c r="R195" s="165">
        <f>Q195*H195</f>
        <v>0</v>
      </c>
      <c r="S195" s="165">
        <v>0</v>
      </c>
      <c r="T195" s="166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7" t="s">
        <v>129</v>
      </c>
      <c r="AT195" s="167" t="s">
        <v>125</v>
      </c>
      <c r="AU195" s="167" t="s">
        <v>83</v>
      </c>
      <c r="AY195" s="14" t="s">
        <v>123</v>
      </c>
      <c r="BE195" s="168">
        <f>IF(N195="základní",J195,0)</f>
        <v>0</v>
      </c>
      <c r="BF195" s="168">
        <f>IF(N195="snížená",J195,0)</f>
        <v>0</v>
      </c>
      <c r="BG195" s="168">
        <f>IF(N195="zákl. přenesená",J195,0)</f>
        <v>0</v>
      </c>
      <c r="BH195" s="168">
        <f>IF(N195="sníž. přenesená",J195,0)</f>
        <v>0</v>
      </c>
      <c r="BI195" s="168">
        <f>IF(N195="nulová",J195,0)</f>
        <v>0</v>
      </c>
      <c r="BJ195" s="14" t="s">
        <v>81</v>
      </c>
      <c r="BK195" s="168">
        <f>ROUND(I195*H195,2)</f>
        <v>0</v>
      </c>
      <c r="BL195" s="14" t="s">
        <v>129</v>
      </c>
      <c r="BM195" s="167" t="s">
        <v>356</v>
      </c>
    </row>
    <row r="196" spans="1:65" s="12" customFormat="1" ht="22.8" customHeight="1">
      <c r="B196" s="141"/>
      <c r="D196" s="142" t="s">
        <v>72</v>
      </c>
      <c r="E196" s="152" t="s">
        <v>357</v>
      </c>
      <c r="F196" s="152" t="s">
        <v>358</v>
      </c>
      <c r="I196" s="144"/>
      <c r="J196" s="153">
        <f>BK196</f>
        <v>0</v>
      </c>
      <c r="L196" s="141"/>
      <c r="M196" s="146"/>
      <c r="N196" s="147"/>
      <c r="O196" s="147"/>
      <c r="P196" s="148">
        <f>P197</f>
        <v>0</v>
      </c>
      <c r="Q196" s="147"/>
      <c r="R196" s="148">
        <f>R197</f>
        <v>0</v>
      </c>
      <c r="S196" s="147"/>
      <c r="T196" s="149">
        <f>T197</f>
        <v>0</v>
      </c>
      <c r="AR196" s="142" t="s">
        <v>81</v>
      </c>
      <c r="AT196" s="150" t="s">
        <v>72</v>
      </c>
      <c r="AU196" s="150" t="s">
        <v>81</v>
      </c>
      <c r="AY196" s="142" t="s">
        <v>123</v>
      </c>
      <c r="BK196" s="151">
        <f>BK197</f>
        <v>0</v>
      </c>
    </row>
    <row r="197" spans="1:65" s="2" customFormat="1" ht="21.75" customHeight="1">
      <c r="A197" s="29"/>
      <c r="B197" s="154"/>
      <c r="C197" s="155" t="s">
        <v>359</v>
      </c>
      <c r="D197" s="155" t="s">
        <v>125</v>
      </c>
      <c r="E197" s="156" t="s">
        <v>360</v>
      </c>
      <c r="F197" s="157" t="s">
        <v>361</v>
      </c>
      <c r="G197" s="158" t="s">
        <v>179</v>
      </c>
      <c r="H197" s="159">
        <v>202.52699999999999</v>
      </c>
      <c r="I197" s="160"/>
      <c r="J197" s="161">
        <f>ROUND(I197*H197,2)</f>
        <v>0</v>
      </c>
      <c r="K197" s="162"/>
      <c r="L197" s="30"/>
      <c r="M197" s="163" t="s">
        <v>1</v>
      </c>
      <c r="N197" s="164" t="s">
        <v>38</v>
      </c>
      <c r="O197" s="55"/>
      <c r="P197" s="165">
        <f>O197*H197</f>
        <v>0</v>
      </c>
      <c r="Q197" s="165">
        <v>0</v>
      </c>
      <c r="R197" s="165">
        <f>Q197*H197</f>
        <v>0</v>
      </c>
      <c r="S197" s="165">
        <v>0</v>
      </c>
      <c r="T197" s="166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7" t="s">
        <v>129</v>
      </c>
      <c r="AT197" s="167" t="s">
        <v>125</v>
      </c>
      <c r="AU197" s="167" t="s">
        <v>83</v>
      </c>
      <c r="AY197" s="14" t="s">
        <v>123</v>
      </c>
      <c r="BE197" s="168">
        <f>IF(N197="základní",J197,0)</f>
        <v>0</v>
      </c>
      <c r="BF197" s="168">
        <f>IF(N197="snížená",J197,0)</f>
        <v>0</v>
      </c>
      <c r="BG197" s="168">
        <f>IF(N197="zákl. přenesená",J197,0)</f>
        <v>0</v>
      </c>
      <c r="BH197" s="168">
        <f>IF(N197="sníž. přenesená",J197,0)</f>
        <v>0</v>
      </c>
      <c r="BI197" s="168">
        <f>IF(N197="nulová",J197,0)</f>
        <v>0</v>
      </c>
      <c r="BJ197" s="14" t="s">
        <v>81</v>
      </c>
      <c r="BK197" s="168">
        <f>ROUND(I197*H197,2)</f>
        <v>0</v>
      </c>
      <c r="BL197" s="14" t="s">
        <v>129</v>
      </c>
      <c r="BM197" s="167" t="s">
        <v>362</v>
      </c>
    </row>
    <row r="198" spans="1:65" s="12" customFormat="1" ht="25.95" customHeight="1">
      <c r="B198" s="141"/>
      <c r="D198" s="142" t="s">
        <v>72</v>
      </c>
      <c r="E198" s="143" t="s">
        <v>363</v>
      </c>
      <c r="F198" s="143" t="s">
        <v>364</v>
      </c>
      <c r="I198" s="144"/>
      <c r="J198" s="145">
        <f>BK198</f>
        <v>0</v>
      </c>
      <c r="L198" s="141"/>
      <c r="M198" s="146"/>
      <c r="N198" s="147"/>
      <c r="O198" s="147"/>
      <c r="P198" s="148">
        <f>P199+P201</f>
        <v>0</v>
      </c>
      <c r="Q198" s="147"/>
      <c r="R198" s="148">
        <f>R199+R201</f>
        <v>2.9005600000000003E-2</v>
      </c>
      <c r="S198" s="147"/>
      <c r="T198" s="149">
        <f>T199+T201</f>
        <v>0</v>
      </c>
      <c r="AR198" s="142" t="s">
        <v>83</v>
      </c>
      <c r="AT198" s="150" t="s">
        <v>72</v>
      </c>
      <c r="AU198" s="150" t="s">
        <v>73</v>
      </c>
      <c r="AY198" s="142" t="s">
        <v>123</v>
      </c>
      <c r="BK198" s="151">
        <f>BK199+BK201</f>
        <v>0</v>
      </c>
    </row>
    <row r="199" spans="1:65" s="12" customFormat="1" ht="22.8" customHeight="1">
      <c r="B199" s="141"/>
      <c r="D199" s="142" t="s">
        <v>72</v>
      </c>
      <c r="E199" s="152" t="s">
        <v>365</v>
      </c>
      <c r="F199" s="152" t="s">
        <v>366</v>
      </c>
      <c r="I199" s="144"/>
      <c r="J199" s="153">
        <f>BK199</f>
        <v>0</v>
      </c>
      <c r="L199" s="141"/>
      <c r="M199" s="146"/>
      <c r="N199" s="147"/>
      <c r="O199" s="147"/>
      <c r="P199" s="148">
        <f>P200</f>
        <v>0</v>
      </c>
      <c r="Q199" s="147"/>
      <c r="R199" s="148">
        <f>R200</f>
        <v>1.0975200000000001E-2</v>
      </c>
      <c r="S199" s="147"/>
      <c r="T199" s="149">
        <f>T200</f>
        <v>0</v>
      </c>
      <c r="AR199" s="142" t="s">
        <v>83</v>
      </c>
      <c r="AT199" s="150" t="s">
        <v>72</v>
      </c>
      <c r="AU199" s="150" t="s">
        <v>81</v>
      </c>
      <c r="AY199" s="142" t="s">
        <v>123</v>
      </c>
      <c r="BK199" s="151">
        <f>BK200</f>
        <v>0</v>
      </c>
    </row>
    <row r="200" spans="1:65" s="2" customFormat="1" ht="21.75" customHeight="1">
      <c r="A200" s="29"/>
      <c r="B200" s="154"/>
      <c r="C200" s="155" t="s">
        <v>367</v>
      </c>
      <c r="D200" s="155" t="s">
        <v>125</v>
      </c>
      <c r="E200" s="156" t="s">
        <v>368</v>
      </c>
      <c r="F200" s="157" t="s">
        <v>369</v>
      </c>
      <c r="G200" s="158" t="s">
        <v>137</v>
      </c>
      <c r="H200" s="159">
        <v>16.14</v>
      </c>
      <c r="I200" s="160"/>
      <c r="J200" s="161">
        <f>ROUND(I200*H200,2)</f>
        <v>0</v>
      </c>
      <c r="K200" s="162"/>
      <c r="L200" s="30"/>
      <c r="M200" s="163" t="s">
        <v>1</v>
      </c>
      <c r="N200" s="164" t="s">
        <v>38</v>
      </c>
      <c r="O200" s="55"/>
      <c r="P200" s="165">
        <f>O200*H200</f>
        <v>0</v>
      </c>
      <c r="Q200" s="165">
        <v>6.8000000000000005E-4</v>
      </c>
      <c r="R200" s="165">
        <f>Q200*H200</f>
        <v>1.0975200000000001E-2</v>
      </c>
      <c r="S200" s="165">
        <v>0</v>
      </c>
      <c r="T200" s="166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7" t="s">
        <v>158</v>
      </c>
      <c r="AT200" s="167" t="s">
        <v>125</v>
      </c>
      <c r="AU200" s="167" t="s">
        <v>83</v>
      </c>
      <c r="AY200" s="14" t="s">
        <v>123</v>
      </c>
      <c r="BE200" s="168">
        <f>IF(N200="základní",J200,0)</f>
        <v>0</v>
      </c>
      <c r="BF200" s="168">
        <f>IF(N200="snížená",J200,0)</f>
        <v>0</v>
      </c>
      <c r="BG200" s="168">
        <f>IF(N200="zákl. přenesená",J200,0)</f>
        <v>0</v>
      </c>
      <c r="BH200" s="168">
        <f>IF(N200="sníž. přenesená",J200,0)</f>
        <v>0</v>
      </c>
      <c r="BI200" s="168">
        <f>IF(N200="nulová",J200,0)</f>
        <v>0</v>
      </c>
      <c r="BJ200" s="14" t="s">
        <v>81</v>
      </c>
      <c r="BK200" s="168">
        <f>ROUND(I200*H200,2)</f>
        <v>0</v>
      </c>
      <c r="BL200" s="14" t="s">
        <v>158</v>
      </c>
      <c r="BM200" s="167" t="s">
        <v>370</v>
      </c>
    </row>
    <row r="201" spans="1:65" s="12" customFormat="1" ht="22.8" customHeight="1">
      <c r="B201" s="141"/>
      <c r="D201" s="142" t="s">
        <v>72</v>
      </c>
      <c r="E201" s="152" t="s">
        <v>371</v>
      </c>
      <c r="F201" s="152" t="s">
        <v>372</v>
      </c>
      <c r="I201" s="144"/>
      <c r="J201" s="153">
        <f>BK201</f>
        <v>0</v>
      </c>
      <c r="L201" s="141"/>
      <c r="M201" s="146"/>
      <c r="N201" s="147"/>
      <c r="O201" s="147"/>
      <c r="P201" s="148">
        <f>SUM(P202:P207)</f>
        <v>0</v>
      </c>
      <c r="Q201" s="147"/>
      <c r="R201" s="148">
        <f>SUM(R202:R207)</f>
        <v>1.8030400000000002E-2</v>
      </c>
      <c r="S201" s="147"/>
      <c r="T201" s="149">
        <f>SUM(T202:T207)</f>
        <v>0</v>
      </c>
      <c r="AR201" s="142" t="s">
        <v>83</v>
      </c>
      <c r="AT201" s="150" t="s">
        <v>72</v>
      </c>
      <c r="AU201" s="150" t="s">
        <v>81</v>
      </c>
      <c r="AY201" s="142" t="s">
        <v>123</v>
      </c>
      <c r="BK201" s="151">
        <f>SUM(BK202:BK207)</f>
        <v>0</v>
      </c>
    </row>
    <row r="202" spans="1:65" s="2" customFormat="1" ht="16.5" customHeight="1">
      <c r="A202" s="29"/>
      <c r="B202" s="154"/>
      <c r="C202" s="155" t="s">
        <v>373</v>
      </c>
      <c r="D202" s="155" t="s">
        <v>125</v>
      </c>
      <c r="E202" s="156" t="s">
        <v>374</v>
      </c>
      <c r="F202" s="157" t="s">
        <v>375</v>
      </c>
      <c r="G202" s="158" t="s">
        <v>351</v>
      </c>
      <c r="H202" s="159">
        <v>4</v>
      </c>
      <c r="I202" s="160"/>
      <c r="J202" s="161">
        <f t="shared" ref="J202:J207" si="30">ROUND(I202*H202,2)</f>
        <v>0</v>
      </c>
      <c r="K202" s="162"/>
      <c r="L202" s="30"/>
      <c r="M202" s="163" t="s">
        <v>1</v>
      </c>
      <c r="N202" s="164" t="s">
        <v>38</v>
      </c>
      <c r="O202" s="55"/>
      <c r="P202" s="165">
        <f t="shared" ref="P202:P207" si="31">O202*H202</f>
        <v>0</v>
      </c>
      <c r="Q202" s="165">
        <v>0</v>
      </c>
      <c r="R202" s="165">
        <f t="shared" ref="R202:R207" si="32">Q202*H202</f>
        <v>0</v>
      </c>
      <c r="S202" s="165">
        <v>0</v>
      </c>
      <c r="T202" s="166">
        <f t="shared" ref="T202:T207" si="33"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7" t="s">
        <v>158</v>
      </c>
      <c r="AT202" s="167" t="s">
        <v>125</v>
      </c>
      <c r="AU202" s="167" t="s">
        <v>83</v>
      </c>
      <c r="AY202" s="14" t="s">
        <v>123</v>
      </c>
      <c r="BE202" s="168">
        <f t="shared" ref="BE202:BE207" si="34">IF(N202="základní",J202,0)</f>
        <v>0</v>
      </c>
      <c r="BF202" s="168">
        <f t="shared" ref="BF202:BF207" si="35">IF(N202="snížená",J202,0)</f>
        <v>0</v>
      </c>
      <c r="BG202" s="168">
        <f t="shared" ref="BG202:BG207" si="36">IF(N202="zákl. přenesená",J202,0)</f>
        <v>0</v>
      </c>
      <c r="BH202" s="168">
        <f t="shared" ref="BH202:BH207" si="37">IF(N202="sníž. přenesená",J202,0)</f>
        <v>0</v>
      </c>
      <c r="BI202" s="168">
        <f t="shared" ref="BI202:BI207" si="38">IF(N202="nulová",J202,0)</f>
        <v>0</v>
      </c>
      <c r="BJ202" s="14" t="s">
        <v>81</v>
      </c>
      <c r="BK202" s="168">
        <f t="shared" ref="BK202:BK207" si="39">ROUND(I202*H202,2)</f>
        <v>0</v>
      </c>
      <c r="BL202" s="14" t="s">
        <v>158</v>
      </c>
      <c r="BM202" s="167" t="s">
        <v>376</v>
      </c>
    </row>
    <row r="203" spans="1:65" s="2" customFormat="1" ht="16.5" customHeight="1">
      <c r="A203" s="29"/>
      <c r="B203" s="154"/>
      <c r="C203" s="155" t="s">
        <v>377</v>
      </c>
      <c r="D203" s="155" t="s">
        <v>125</v>
      </c>
      <c r="E203" s="156" t="s">
        <v>378</v>
      </c>
      <c r="F203" s="157" t="s">
        <v>379</v>
      </c>
      <c r="G203" s="158" t="s">
        <v>351</v>
      </c>
      <c r="H203" s="159">
        <v>2</v>
      </c>
      <c r="I203" s="160"/>
      <c r="J203" s="161">
        <f t="shared" si="30"/>
        <v>0</v>
      </c>
      <c r="K203" s="162"/>
      <c r="L203" s="30"/>
      <c r="M203" s="163" t="s">
        <v>1</v>
      </c>
      <c r="N203" s="164" t="s">
        <v>38</v>
      </c>
      <c r="O203" s="55"/>
      <c r="P203" s="165">
        <f t="shared" si="31"/>
        <v>0</v>
      </c>
      <c r="Q203" s="165">
        <v>0</v>
      </c>
      <c r="R203" s="165">
        <f t="shared" si="32"/>
        <v>0</v>
      </c>
      <c r="S203" s="165">
        <v>0</v>
      </c>
      <c r="T203" s="166">
        <f t="shared" si="3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7" t="s">
        <v>158</v>
      </c>
      <c r="AT203" s="167" t="s">
        <v>125</v>
      </c>
      <c r="AU203" s="167" t="s">
        <v>83</v>
      </c>
      <c r="AY203" s="14" t="s">
        <v>123</v>
      </c>
      <c r="BE203" s="168">
        <f t="shared" si="34"/>
        <v>0</v>
      </c>
      <c r="BF203" s="168">
        <f t="shared" si="35"/>
        <v>0</v>
      </c>
      <c r="BG203" s="168">
        <f t="shared" si="36"/>
        <v>0</v>
      </c>
      <c r="BH203" s="168">
        <f t="shared" si="37"/>
        <v>0</v>
      </c>
      <c r="BI203" s="168">
        <f t="shared" si="38"/>
        <v>0</v>
      </c>
      <c r="BJ203" s="14" t="s">
        <v>81</v>
      </c>
      <c r="BK203" s="168">
        <f t="shared" si="39"/>
        <v>0</v>
      </c>
      <c r="BL203" s="14" t="s">
        <v>158</v>
      </c>
      <c r="BM203" s="167" t="s">
        <v>380</v>
      </c>
    </row>
    <row r="204" spans="1:65" s="2" customFormat="1" ht="21.75" customHeight="1">
      <c r="A204" s="29"/>
      <c r="B204" s="154"/>
      <c r="C204" s="155" t="s">
        <v>381</v>
      </c>
      <c r="D204" s="155" t="s">
        <v>125</v>
      </c>
      <c r="E204" s="156" t="s">
        <v>382</v>
      </c>
      <c r="F204" s="157" t="s">
        <v>383</v>
      </c>
      <c r="G204" s="158" t="s">
        <v>216</v>
      </c>
      <c r="H204" s="159">
        <v>30.56</v>
      </c>
      <c r="I204" s="160"/>
      <c r="J204" s="161">
        <f t="shared" si="30"/>
        <v>0</v>
      </c>
      <c r="K204" s="162"/>
      <c r="L204" s="30"/>
      <c r="M204" s="163" t="s">
        <v>1</v>
      </c>
      <c r="N204" s="164" t="s">
        <v>38</v>
      </c>
      <c r="O204" s="55"/>
      <c r="P204" s="165">
        <f t="shared" si="31"/>
        <v>0</v>
      </c>
      <c r="Q204" s="165">
        <v>0</v>
      </c>
      <c r="R204" s="165">
        <f t="shared" si="32"/>
        <v>0</v>
      </c>
      <c r="S204" s="165">
        <v>0</v>
      </c>
      <c r="T204" s="166">
        <f t="shared" si="3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7" t="s">
        <v>158</v>
      </c>
      <c r="AT204" s="167" t="s">
        <v>125</v>
      </c>
      <c r="AU204" s="167" t="s">
        <v>83</v>
      </c>
      <c r="AY204" s="14" t="s">
        <v>123</v>
      </c>
      <c r="BE204" s="168">
        <f t="shared" si="34"/>
        <v>0</v>
      </c>
      <c r="BF204" s="168">
        <f t="shared" si="35"/>
        <v>0</v>
      </c>
      <c r="BG204" s="168">
        <f t="shared" si="36"/>
        <v>0</v>
      </c>
      <c r="BH204" s="168">
        <f t="shared" si="37"/>
        <v>0</v>
      </c>
      <c r="BI204" s="168">
        <f t="shared" si="38"/>
        <v>0</v>
      </c>
      <c r="BJ204" s="14" t="s">
        <v>81</v>
      </c>
      <c r="BK204" s="168">
        <f t="shared" si="39"/>
        <v>0</v>
      </c>
      <c r="BL204" s="14" t="s">
        <v>158</v>
      </c>
      <c r="BM204" s="167" t="s">
        <v>384</v>
      </c>
    </row>
    <row r="205" spans="1:65" s="2" customFormat="1" ht="16.5" customHeight="1">
      <c r="A205" s="29"/>
      <c r="B205" s="154"/>
      <c r="C205" s="169" t="s">
        <v>385</v>
      </c>
      <c r="D205" s="169" t="s">
        <v>185</v>
      </c>
      <c r="E205" s="170" t="s">
        <v>386</v>
      </c>
      <c r="F205" s="171" t="s">
        <v>387</v>
      </c>
      <c r="G205" s="172" t="s">
        <v>216</v>
      </c>
      <c r="H205" s="173">
        <v>30.56</v>
      </c>
      <c r="I205" s="174"/>
      <c r="J205" s="175">
        <f t="shared" si="30"/>
        <v>0</v>
      </c>
      <c r="K205" s="176"/>
      <c r="L205" s="177"/>
      <c r="M205" s="178" t="s">
        <v>1</v>
      </c>
      <c r="N205" s="179" t="s">
        <v>38</v>
      </c>
      <c r="O205" s="55"/>
      <c r="P205" s="165">
        <f t="shared" si="31"/>
        <v>0</v>
      </c>
      <c r="Q205" s="165">
        <v>2.5000000000000001E-4</v>
      </c>
      <c r="R205" s="165">
        <f t="shared" si="32"/>
        <v>7.6400000000000001E-3</v>
      </c>
      <c r="S205" s="165">
        <v>0</v>
      </c>
      <c r="T205" s="166">
        <f t="shared" si="3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7" t="s">
        <v>256</v>
      </c>
      <c r="AT205" s="167" t="s">
        <v>185</v>
      </c>
      <c r="AU205" s="167" t="s">
        <v>83</v>
      </c>
      <c r="AY205" s="14" t="s">
        <v>123</v>
      </c>
      <c r="BE205" s="168">
        <f t="shared" si="34"/>
        <v>0</v>
      </c>
      <c r="BF205" s="168">
        <f t="shared" si="35"/>
        <v>0</v>
      </c>
      <c r="BG205" s="168">
        <f t="shared" si="36"/>
        <v>0</v>
      </c>
      <c r="BH205" s="168">
        <f t="shared" si="37"/>
        <v>0</v>
      </c>
      <c r="BI205" s="168">
        <f t="shared" si="38"/>
        <v>0</v>
      </c>
      <c r="BJ205" s="14" t="s">
        <v>81</v>
      </c>
      <c r="BK205" s="168">
        <f t="shared" si="39"/>
        <v>0</v>
      </c>
      <c r="BL205" s="14" t="s">
        <v>158</v>
      </c>
      <c r="BM205" s="167" t="s">
        <v>388</v>
      </c>
    </row>
    <row r="206" spans="1:65" s="2" customFormat="1" ht="21.75" customHeight="1">
      <c r="A206" s="29"/>
      <c r="B206" s="154"/>
      <c r="C206" s="155" t="s">
        <v>389</v>
      </c>
      <c r="D206" s="155" t="s">
        <v>125</v>
      </c>
      <c r="E206" s="156" t="s">
        <v>390</v>
      </c>
      <c r="F206" s="157" t="s">
        <v>391</v>
      </c>
      <c r="G206" s="158" t="s">
        <v>216</v>
      </c>
      <c r="H206" s="159">
        <v>30.56</v>
      </c>
      <c r="I206" s="160"/>
      <c r="J206" s="161">
        <f t="shared" si="30"/>
        <v>0</v>
      </c>
      <c r="K206" s="162"/>
      <c r="L206" s="30"/>
      <c r="M206" s="163" t="s">
        <v>1</v>
      </c>
      <c r="N206" s="164" t="s">
        <v>38</v>
      </c>
      <c r="O206" s="55"/>
      <c r="P206" s="165">
        <f t="shared" si="31"/>
        <v>0</v>
      </c>
      <c r="Q206" s="165">
        <v>0</v>
      </c>
      <c r="R206" s="165">
        <f t="shared" si="32"/>
        <v>0</v>
      </c>
      <c r="S206" s="165">
        <v>0</v>
      </c>
      <c r="T206" s="166">
        <f t="shared" si="3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7" t="s">
        <v>158</v>
      </c>
      <c r="AT206" s="167" t="s">
        <v>125</v>
      </c>
      <c r="AU206" s="167" t="s">
        <v>83</v>
      </c>
      <c r="AY206" s="14" t="s">
        <v>123</v>
      </c>
      <c r="BE206" s="168">
        <f t="shared" si="34"/>
        <v>0</v>
      </c>
      <c r="BF206" s="168">
        <f t="shared" si="35"/>
        <v>0</v>
      </c>
      <c r="BG206" s="168">
        <f t="shared" si="36"/>
        <v>0</v>
      </c>
      <c r="BH206" s="168">
        <f t="shared" si="37"/>
        <v>0</v>
      </c>
      <c r="BI206" s="168">
        <f t="shared" si="38"/>
        <v>0</v>
      </c>
      <c r="BJ206" s="14" t="s">
        <v>81</v>
      </c>
      <c r="BK206" s="168">
        <f t="shared" si="39"/>
        <v>0</v>
      </c>
      <c r="BL206" s="14" t="s">
        <v>158</v>
      </c>
      <c r="BM206" s="167" t="s">
        <v>392</v>
      </c>
    </row>
    <row r="207" spans="1:65" s="2" customFormat="1" ht="16.5" customHeight="1">
      <c r="A207" s="29"/>
      <c r="B207" s="154"/>
      <c r="C207" s="169" t="s">
        <v>393</v>
      </c>
      <c r="D207" s="169" t="s">
        <v>185</v>
      </c>
      <c r="E207" s="170" t="s">
        <v>394</v>
      </c>
      <c r="F207" s="171" t="s">
        <v>395</v>
      </c>
      <c r="G207" s="172" t="s">
        <v>216</v>
      </c>
      <c r="H207" s="173">
        <v>30.56</v>
      </c>
      <c r="I207" s="174"/>
      <c r="J207" s="175">
        <f t="shared" si="30"/>
        <v>0</v>
      </c>
      <c r="K207" s="176"/>
      <c r="L207" s="177"/>
      <c r="M207" s="178" t="s">
        <v>1</v>
      </c>
      <c r="N207" s="179" t="s">
        <v>38</v>
      </c>
      <c r="O207" s="55"/>
      <c r="P207" s="165">
        <f t="shared" si="31"/>
        <v>0</v>
      </c>
      <c r="Q207" s="165">
        <v>3.4000000000000002E-4</v>
      </c>
      <c r="R207" s="165">
        <f t="shared" si="32"/>
        <v>1.0390400000000001E-2</v>
      </c>
      <c r="S207" s="165">
        <v>0</v>
      </c>
      <c r="T207" s="166">
        <f t="shared" si="3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7" t="s">
        <v>256</v>
      </c>
      <c r="AT207" s="167" t="s">
        <v>185</v>
      </c>
      <c r="AU207" s="167" t="s">
        <v>83</v>
      </c>
      <c r="AY207" s="14" t="s">
        <v>123</v>
      </c>
      <c r="BE207" s="168">
        <f t="shared" si="34"/>
        <v>0</v>
      </c>
      <c r="BF207" s="168">
        <f t="shared" si="35"/>
        <v>0</v>
      </c>
      <c r="BG207" s="168">
        <f t="shared" si="36"/>
        <v>0</v>
      </c>
      <c r="BH207" s="168">
        <f t="shared" si="37"/>
        <v>0</v>
      </c>
      <c r="BI207" s="168">
        <f t="shared" si="38"/>
        <v>0</v>
      </c>
      <c r="BJ207" s="14" t="s">
        <v>81</v>
      </c>
      <c r="BK207" s="168">
        <f t="shared" si="39"/>
        <v>0</v>
      </c>
      <c r="BL207" s="14" t="s">
        <v>158</v>
      </c>
      <c r="BM207" s="167" t="s">
        <v>396</v>
      </c>
    </row>
    <row r="208" spans="1:65" s="12" customFormat="1" ht="25.95" customHeight="1">
      <c r="B208" s="141"/>
      <c r="D208" s="142" t="s">
        <v>72</v>
      </c>
      <c r="E208" s="143" t="s">
        <v>397</v>
      </c>
      <c r="F208" s="143" t="s">
        <v>398</v>
      </c>
      <c r="I208" s="144"/>
      <c r="J208" s="145">
        <f>BK208</f>
        <v>0</v>
      </c>
      <c r="L208" s="141"/>
      <c r="M208" s="146"/>
      <c r="N208" s="147"/>
      <c r="O208" s="147"/>
      <c r="P208" s="148">
        <f>P209+P212+P215</f>
        <v>0</v>
      </c>
      <c r="Q208" s="147"/>
      <c r="R208" s="148">
        <f>R209+R212+R215</f>
        <v>0</v>
      </c>
      <c r="S208" s="147"/>
      <c r="T208" s="149">
        <f>T209+T212+T215</f>
        <v>0</v>
      </c>
      <c r="AR208" s="142" t="s">
        <v>142</v>
      </c>
      <c r="AT208" s="150" t="s">
        <v>72</v>
      </c>
      <c r="AU208" s="150" t="s">
        <v>73</v>
      </c>
      <c r="AY208" s="142" t="s">
        <v>123</v>
      </c>
      <c r="BK208" s="151">
        <f>BK209+BK212+BK215</f>
        <v>0</v>
      </c>
    </row>
    <row r="209" spans="1:65" s="12" customFormat="1" ht="22.8" customHeight="1">
      <c r="B209" s="141"/>
      <c r="D209" s="142" t="s">
        <v>72</v>
      </c>
      <c r="E209" s="152" t="s">
        <v>399</v>
      </c>
      <c r="F209" s="152" t="s">
        <v>400</v>
      </c>
      <c r="I209" s="144"/>
      <c r="J209" s="153">
        <f>BK209</f>
        <v>0</v>
      </c>
      <c r="L209" s="141"/>
      <c r="M209" s="146"/>
      <c r="N209" s="147"/>
      <c r="O209" s="147"/>
      <c r="P209" s="148">
        <f>SUM(P210:P211)</f>
        <v>0</v>
      </c>
      <c r="Q209" s="147"/>
      <c r="R209" s="148">
        <f>SUM(R210:R211)</f>
        <v>0</v>
      </c>
      <c r="S209" s="147"/>
      <c r="T209" s="149">
        <f>SUM(T210:T211)</f>
        <v>0</v>
      </c>
      <c r="AR209" s="142" t="s">
        <v>142</v>
      </c>
      <c r="AT209" s="150" t="s">
        <v>72</v>
      </c>
      <c r="AU209" s="150" t="s">
        <v>81</v>
      </c>
      <c r="AY209" s="142" t="s">
        <v>123</v>
      </c>
      <c r="BK209" s="151">
        <f>SUM(BK210:BK211)</f>
        <v>0</v>
      </c>
    </row>
    <row r="210" spans="1:65" s="2" customFormat="1" ht="16.5" customHeight="1">
      <c r="A210" s="29"/>
      <c r="B210" s="154"/>
      <c r="C210" s="155" t="s">
        <v>401</v>
      </c>
      <c r="D210" s="155" t="s">
        <v>125</v>
      </c>
      <c r="E210" s="156" t="s">
        <v>402</v>
      </c>
      <c r="F210" s="157" t="s">
        <v>403</v>
      </c>
      <c r="G210" s="158" t="s">
        <v>404</v>
      </c>
      <c r="H210" s="159">
        <v>1</v>
      </c>
      <c r="I210" s="160"/>
      <c r="J210" s="161">
        <f>ROUND(I210*H210,2)</f>
        <v>0</v>
      </c>
      <c r="K210" s="162"/>
      <c r="L210" s="30"/>
      <c r="M210" s="163" t="s">
        <v>1</v>
      </c>
      <c r="N210" s="164" t="s">
        <v>38</v>
      </c>
      <c r="O210" s="55"/>
      <c r="P210" s="165">
        <f>O210*H210</f>
        <v>0</v>
      </c>
      <c r="Q210" s="165">
        <v>0</v>
      </c>
      <c r="R210" s="165">
        <f>Q210*H210</f>
        <v>0</v>
      </c>
      <c r="S210" s="165">
        <v>0</v>
      </c>
      <c r="T210" s="166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7" t="s">
        <v>405</v>
      </c>
      <c r="AT210" s="167" t="s">
        <v>125</v>
      </c>
      <c r="AU210" s="167" t="s">
        <v>83</v>
      </c>
      <c r="AY210" s="14" t="s">
        <v>123</v>
      </c>
      <c r="BE210" s="168">
        <f>IF(N210="základní",J210,0)</f>
        <v>0</v>
      </c>
      <c r="BF210" s="168">
        <f>IF(N210="snížená",J210,0)</f>
        <v>0</v>
      </c>
      <c r="BG210" s="168">
        <f>IF(N210="zákl. přenesená",J210,0)</f>
        <v>0</v>
      </c>
      <c r="BH210" s="168">
        <f>IF(N210="sníž. přenesená",J210,0)</f>
        <v>0</v>
      </c>
      <c r="BI210" s="168">
        <f>IF(N210="nulová",J210,0)</f>
        <v>0</v>
      </c>
      <c r="BJ210" s="14" t="s">
        <v>81</v>
      </c>
      <c r="BK210" s="168">
        <f>ROUND(I210*H210,2)</f>
        <v>0</v>
      </c>
      <c r="BL210" s="14" t="s">
        <v>405</v>
      </c>
      <c r="BM210" s="167" t="s">
        <v>406</v>
      </c>
    </row>
    <row r="211" spans="1:65" s="2" customFormat="1" ht="21.75" customHeight="1">
      <c r="A211" s="29"/>
      <c r="B211" s="154"/>
      <c r="C211" s="155" t="s">
        <v>407</v>
      </c>
      <c r="D211" s="155" t="s">
        <v>125</v>
      </c>
      <c r="E211" s="156" t="s">
        <v>408</v>
      </c>
      <c r="F211" s="157" t="s">
        <v>409</v>
      </c>
      <c r="G211" s="158" t="s">
        <v>404</v>
      </c>
      <c r="H211" s="159">
        <v>1</v>
      </c>
      <c r="I211" s="160"/>
      <c r="J211" s="161">
        <f>ROUND(I211*H211,2)</f>
        <v>0</v>
      </c>
      <c r="K211" s="162"/>
      <c r="L211" s="30"/>
      <c r="M211" s="163" t="s">
        <v>1</v>
      </c>
      <c r="N211" s="164" t="s">
        <v>38</v>
      </c>
      <c r="O211" s="55"/>
      <c r="P211" s="165">
        <f>O211*H211</f>
        <v>0</v>
      </c>
      <c r="Q211" s="165">
        <v>0</v>
      </c>
      <c r="R211" s="165">
        <f>Q211*H211</f>
        <v>0</v>
      </c>
      <c r="S211" s="165">
        <v>0</v>
      </c>
      <c r="T211" s="166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7" t="s">
        <v>405</v>
      </c>
      <c r="AT211" s="167" t="s">
        <v>125</v>
      </c>
      <c r="AU211" s="167" t="s">
        <v>83</v>
      </c>
      <c r="AY211" s="14" t="s">
        <v>123</v>
      </c>
      <c r="BE211" s="168">
        <f>IF(N211="základní",J211,0)</f>
        <v>0</v>
      </c>
      <c r="BF211" s="168">
        <f>IF(N211="snížená",J211,0)</f>
        <v>0</v>
      </c>
      <c r="BG211" s="168">
        <f>IF(N211="zákl. přenesená",J211,0)</f>
        <v>0</v>
      </c>
      <c r="BH211" s="168">
        <f>IF(N211="sníž. přenesená",J211,0)</f>
        <v>0</v>
      </c>
      <c r="BI211" s="168">
        <f>IF(N211="nulová",J211,0)</f>
        <v>0</v>
      </c>
      <c r="BJ211" s="14" t="s">
        <v>81</v>
      </c>
      <c r="BK211" s="168">
        <f>ROUND(I211*H211,2)</f>
        <v>0</v>
      </c>
      <c r="BL211" s="14" t="s">
        <v>405</v>
      </c>
      <c r="BM211" s="167" t="s">
        <v>410</v>
      </c>
    </row>
    <row r="212" spans="1:65" s="12" customFormat="1" ht="22.8" customHeight="1">
      <c r="B212" s="141"/>
      <c r="D212" s="142" t="s">
        <v>72</v>
      </c>
      <c r="E212" s="152" t="s">
        <v>411</v>
      </c>
      <c r="F212" s="152" t="s">
        <v>412</v>
      </c>
      <c r="I212" s="144"/>
      <c r="J212" s="153">
        <f>BK212</f>
        <v>0</v>
      </c>
      <c r="L212" s="141"/>
      <c r="M212" s="146"/>
      <c r="N212" s="147"/>
      <c r="O212" s="147"/>
      <c r="P212" s="148">
        <f>SUM(P213:P214)</f>
        <v>0</v>
      </c>
      <c r="Q212" s="147"/>
      <c r="R212" s="148">
        <f>SUM(R213:R214)</f>
        <v>0</v>
      </c>
      <c r="S212" s="147"/>
      <c r="T212" s="149">
        <f>SUM(T213:T214)</f>
        <v>0</v>
      </c>
      <c r="AR212" s="142" t="s">
        <v>142</v>
      </c>
      <c r="AT212" s="150" t="s">
        <v>72</v>
      </c>
      <c r="AU212" s="150" t="s">
        <v>81</v>
      </c>
      <c r="AY212" s="142" t="s">
        <v>123</v>
      </c>
      <c r="BK212" s="151">
        <f>SUM(BK213:BK214)</f>
        <v>0</v>
      </c>
    </row>
    <row r="213" spans="1:65" s="2" customFormat="1" ht="16.5" customHeight="1">
      <c r="A213" s="29"/>
      <c r="B213" s="154"/>
      <c r="C213" s="155" t="s">
        <v>413</v>
      </c>
      <c r="D213" s="155" t="s">
        <v>125</v>
      </c>
      <c r="E213" s="156" t="s">
        <v>414</v>
      </c>
      <c r="F213" s="157" t="s">
        <v>415</v>
      </c>
      <c r="G213" s="158" t="s">
        <v>416</v>
      </c>
      <c r="H213" s="159">
        <v>1</v>
      </c>
      <c r="I213" s="160"/>
      <c r="J213" s="161">
        <f>ROUND(I213*H213,2)</f>
        <v>0</v>
      </c>
      <c r="K213" s="162"/>
      <c r="L213" s="30"/>
      <c r="M213" s="163" t="s">
        <v>1</v>
      </c>
      <c r="N213" s="164" t="s">
        <v>38</v>
      </c>
      <c r="O213" s="55"/>
      <c r="P213" s="165">
        <f>O213*H213</f>
        <v>0</v>
      </c>
      <c r="Q213" s="165">
        <v>0</v>
      </c>
      <c r="R213" s="165">
        <f>Q213*H213</f>
        <v>0</v>
      </c>
      <c r="S213" s="165">
        <v>0</v>
      </c>
      <c r="T213" s="166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7" t="s">
        <v>405</v>
      </c>
      <c r="AT213" s="167" t="s">
        <v>125</v>
      </c>
      <c r="AU213" s="167" t="s">
        <v>83</v>
      </c>
      <c r="AY213" s="14" t="s">
        <v>123</v>
      </c>
      <c r="BE213" s="168">
        <f>IF(N213="základní",J213,0)</f>
        <v>0</v>
      </c>
      <c r="BF213" s="168">
        <f>IF(N213="snížená",J213,0)</f>
        <v>0</v>
      </c>
      <c r="BG213" s="168">
        <f>IF(N213="zákl. přenesená",J213,0)</f>
        <v>0</v>
      </c>
      <c r="BH213" s="168">
        <f>IF(N213="sníž. přenesená",J213,0)</f>
        <v>0</v>
      </c>
      <c r="BI213" s="168">
        <f>IF(N213="nulová",J213,0)</f>
        <v>0</v>
      </c>
      <c r="BJ213" s="14" t="s">
        <v>81</v>
      </c>
      <c r="BK213" s="168">
        <f>ROUND(I213*H213,2)</f>
        <v>0</v>
      </c>
      <c r="BL213" s="14" t="s">
        <v>405</v>
      </c>
      <c r="BM213" s="167" t="s">
        <v>417</v>
      </c>
    </row>
    <row r="214" spans="1:65" s="2" customFormat="1" ht="16.5" customHeight="1">
      <c r="A214" s="29"/>
      <c r="B214" s="154"/>
      <c r="C214" s="155" t="s">
        <v>418</v>
      </c>
      <c r="D214" s="155" t="s">
        <v>125</v>
      </c>
      <c r="E214" s="156" t="s">
        <v>419</v>
      </c>
      <c r="F214" s="157" t="s">
        <v>420</v>
      </c>
      <c r="G214" s="158" t="s">
        <v>404</v>
      </c>
      <c r="H214" s="159">
        <v>1</v>
      </c>
      <c r="I214" s="160"/>
      <c r="J214" s="161">
        <f>ROUND(I214*H214,2)</f>
        <v>0</v>
      </c>
      <c r="K214" s="162"/>
      <c r="L214" s="30"/>
      <c r="M214" s="163" t="s">
        <v>1</v>
      </c>
      <c r="N214" s="164" t="s">
        <v>38</v>
      </c>
      <c r="O214" s="55"/>
      <c r="P214" s="165">
        <f>O214*H214</f>
        <v>0</v>
      </c>
      <c r="Q214" s="165">
        <v>0</v>
      </c>
      <c r="R214" s="165">
        <f>Q214*H214</f>
        <v>0</v>
      </c>
      <c r="S214" s="165">
        <v>0</v>
      </c>
      <c r="T214" s="166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7" t="s">
        <v>405</v>
      </c>
      <c r="AT214" s="167" t="s">
        <v>125</v>
      </c>
      <c r="AU214" s="167" t="s">
        <v>83</v>
      </c>
      <c r="AY214" s="14" t="s">
        <v>123</v>
      </c>
      <c r="BE214" s="168">
        <f>IF(N214="základní",J214,0)</f>
        <v>0</v>
      </c>
      <c r="BF214" s="168">
        <f>IF(N214="snížená",J214,0)</f>
        <v>0</v>
      </c>
      <c r="BG214" s="168">
        <f>IF(N214="zákl. přenesená",J214,0)</f>
        <v>0</v>
      </c>
      <c r="BH214" s="168">
        <f>IF(N214="sníž. přenesená",J214,0)</f>
        <v>0</v>
      </c>
      <c r="BI214" s="168">
        <f>IF(N214="nulová",J214,0)</f>
        <v>0</v>
      </c>
      <c r="BJ214" s="14" t="s">
        <v>81</v>
      </c>
      <c r="BK214" s="168">
        <f>ROUND(I214*H214,2)</f>
        <v>0</v>
      </c>
      <c r="BL214" s="14" t="s">
        <v>405</v>
      </c>
      <c r="BM214" s="167" t="s">
        <v>421</v>
      </c>
    </row>
    <row r="215" spans="1:65" s="12" customFormat="1" ht="22.8" customHeight="1">
      <c r="B215" s="141"/>
      <c r="D215" s="142" t="s">
        <v>72</v>
      </c>
      <c r="E215" s="152" t="s">
        <v>422</v>
      </c>
      <c r="F215" s="152" t="s">
        <v>423</v>
      </c>
      <c r="I215" s="144"/>
      <c r="J215" s="153">
        <f>BK215</f>
        <v>0</v>
      </c>
      <c r="L215" s="141"/>
      <c r="M215" s="146"/>
      <c r="N215" s="147"/>
      <c r="O215" s="147"/>
      <c r="P215" s="148">
        <f>P216</f>
        <v>0</v>
      </c>
      <c r="Q215" s="147"/>
      <c r="R215" s="148">
        <f>R216</f>
        <v>0</v>
      </c>
      <c r="S215" s="147"/>
      <c r="T215" s="149">
        <f>T216</f>
        <v>0</v>
      </c>
      <c r="AR215" s="142" t="s">
        <v>142</v>
      </c>
      <c r="AT215" s="150" t="s">
        <v>72</v>
      </c>
      <c r="AU215" s="150" t="s">
        <v>81</v>
      </c>
      <c r="AY215" s="142" t="s">
        <v>123</v>
      </c>
      <c r="BK215" s="151">
        <f>BK216</f>
        <v>0</v>
      </c>
    </row>
    <row r="216" spans="1:65" s="2" customFormat="1" ht="16.5" customHeight="1">
      <c r="A216" s="29"/>
      <c r="B216" s="154"/>
      <c r="C216" s="155" t="s">
        <v>424</v>
      </c>
      <c r="D216" s="155" t="s">
        <v>125</v>
      </c>
      <c r="E216" s="156" t="s">
        <v>425</v>
      </c>
      <c r="F216" s="157" t="s">
        <v>426</v>
      </c>
      <c r="G216" s="158" t="s">
        <v>351</v>
      </c>
      <c r="H216" s="159">
        <v>2</v>
      </c>
      <c r="I216" s="160"/>
      <c r="J216" s="161">
        <f>ROUND(I216*H216,2)</f>
        <v>0</v>
      </c>
      <c r="K216" s="162"/>
      <c r="L216" s="30"/>
      <c r="M216" s="180" t="s">
        <v>1</v>
      </c>
      <c r="N216" s="181" t="s">
        <v>38</v>
      </c>
      <c r="O216" s="182"/>
      <c r="P216" s="183">
        <f>O216*H216</f>
        <v>0</v>
      </c>
      <c r="Q216" s="183">
        <v>0</v>
      </c>
      <c r="R216" s="183">
        <f>Q216*H216</f>
        <v>0</v>
      </c>
      <c r="S216" s="183">
        <v>0</v>
      </c>
      <c r="T216" s="184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7" t="s">
        <v>405</v>
      </c>
      <c r="AT216" s="167" t="s">
        <v>125</v>
      </c>
      <c r="AU216" s="167" t="s">
        <v>83</v>
      </c>
      <c r="AY216" s="14" t="s">
        <v>123</v>
      </c>
      <c r="BE216" s="168">
        <f>IF(N216="základní",J216,0)</f>
        <v>0</v>
      </c>
      <c r="BF216" s="168">
        <f>IF(N216="snížená",J216,0)</f>
        <v>0</v>
      </c>
      <c r="BG216" s="168">
        <f>IF(N216="zákl. přenesená",J216,0)</f>
        <v>0</v>
      </c>
      <c r="BH216" s="168">
        <f>IF(N216="sníž. přenesená",J216,0)</f>
        <v>0</v>
      </c>
      <c r="BI216" s="168">
        <f>IF(N216="nulová",J216,0)</f>
        <v>0</v>
      </c>
      <c r="BJ216" s="14" t="s">
        <v>81</v>
      </c>
      <c r="BK216" s="168">
        <f>ROUND(I216*H216,2)</f>
        <v>0</v>
      </c>
      <c r="BL216" s="14" t="s">
        <v>405</v>
      </c>
      <c r="BM216" s="167" t="s">
        <v>427</v>
      </c>
    </row>
    <row r="217" spans="1:65" s="2" customFormat="1" ht="6.9" customHeight="1">
      <c r="A217" s="29"/>
      <c r="B217" s="44"/>
      <c r="C217" s="45"/>
      <c r="D217" s="45"/>
      <c r="E217" s="45"/>
      <c r="F217" s="45"/>
      <c r="G217" s="45"/>
      <c r="H217" s="45"/>
      <c r="I217" s="113"/>
      <c r="J217" s="45"/>
      <c r="K217" s="45"/>
      <c r="L217" s="30"/>
      <c r="M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</row>
  </sheetData>
  <autoFilter ref="C131:K216" xr:uid="{00000000-0009-0000-0000-000001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01 - Stavební rozpočet</vt:lpstr>
      <vt:lpstr>'01 - Stavební rozpočet'!Názvy_tisku</vt:lpstr>
      <vt:lpstr>'Rekapitulace stavby'!Názvy_tisku</vt:lpstr>
      <vt:lpstr>'01 - Stavební rozpočet'!Oblast_tisku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DESKTOP-9F8OPBB\MSI</dc:creator>
  <cp:lastModifiedBy>starostka</cp:lastModifiedBy>
  <dcterms:created xsi:type="dcterms:W3CDTF">2020-08-07T09:06:30Z</dcterms:created>
  <dcterms:modified xsi:type="dcterms:W3CDTF">2020-08-07T13:05:12Z</dcterms:modified>
</cp:coreProperties>
</file>